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S:\Shared Folders\ERAA 2026 - Project Team Folder\DATA\99. External\00 Call for evidence\Economic and technical investment parameters\"/>
    </mc:Choice>
  </mc:AlternateContent>
  <xr:revisionPtr revIDLastSave="0" documentId="13_ncr:1_{947CE93E-8502-48DD-92EF-6A3847B8F73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Read-me" sheetId="11" r:id="rId1"/>
    <sheet name="Link-info" sheetId="1" r:id="rId2"/>
    <sheet name="CAPEX" sheetId="3" r:id="rId3"/>
    <sheet name="FOM" sheetId="4" r:id="rId4"/>
    <sheet name="WACC" sheetId="9" r:id="rId5"/>
    <sheet name="Potential" sheetId="5" r:id="rId6"/>
    <sheet name="Economic Lifetime" sheetId="6" r:id="rId7"/>
    <sheet name="DSR Activation Price" sheetId="7" r:id="rId8"/>
    <sheet name="Activation Limit" sheetId="8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4" l="1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48" i="3"/>
  <c r="E48" i="3"/>
  <c r="F48" i="3"/>
  <c r="G48" i="3"/>
  <c r="D49" i="3"/>
  <c r="E49" i="3"/>
  <c r="F49" i="3"/>
  <c r="G49" i="3"/>
  <c r="D50" i="3"/>
  <c r="E50" i="3"/>
  <c r="F50" i="3"/>
  <c r="G50" i="3"/>
  <c r="D51" i="3"/>
  <c r="E51" i="3"/>
  <c r="F51" i="3"/>
  <c r="G51" i="3"/>
  <c r="F26" i="3"/>
  <c r="G26" i="3"/>
  <c r="H22" i="4"/>
  <c r="G22" i="4"/>
  <c r="F22" i="4"/>
  <c r="E22" i="4"/>
  <c r="D22" i="4"/>
  <c r="H21" i="4"/>
  <c r="G21" i="4"/>
  <c r="F21" i="4"/>
  <c r="E21" i="4"/>
  <c r="D21" i="4"/>
  <c r="H20" i="4"/>
  <c r="G20" i="4"/>
  <c r="F20" i="4"/>
  <c r="E20" i="4"/>
  <c r="D20" i="4"/>
  <c r="H19" i="4"/>
  <c r="G19" i="4"/>
  <c r="F19" i="4"/>
  <c r="E19" i="4"/>
  <c r="D19" i="4"/>
  <c r="H18" i="4"/>
  <c r="G18" i="4"/>
  <c r="F18" i="4"/>
  <c r="E18" i="4"/>
  <c r="D18" i="4"/>
  <c r="H17" i="4"/>
  <c r="G17" i="4"/>
  <c r="F17" i="4"/>
  <c r="E17" i="4"/>
  <c r="D17" i="4"/>
  <c r="H16" i="4"/>
  <c r="G16" i="4"/>
  <c r="F16" i="4"/>
  <c r="E16" i="4"/>
  <c r="D16" i="4"/>
  <c r="H15" i="4"/>
  <c r="G15" i="4"/>
  <c r="F15" i="4"/>
  <c r="E15" i="4"/>
  <c r="D15" i="4"/>
  <c r="H14" i="4"/>
  <c r="G14" i="4"/>
  <c r="F14" i="4"/>
  <c r="E14" i="4"/>
  <c r="D14" i="4"/>
  <c r="H13" i="4"/>
  <c r="G13" i="4"/>
  <c r="F13" i="4"/>
  <c r="E13" i="4"/>
  <c r="D13" i="4"/>
  <c r="H10" i="4"/>
  <c r="G10" i="4"/>
  <c r="F10" i="4"/>
  <c r="E10" i="4"/>
  <c r="D10" i="4"/>
  <c r="H9" i="4"/>
  <c r="G9" i="4"/>
  <c r="F9" i="4"/>
  <c r="E9" i="4"/>
  <c r="D9" i="4"/>
  <c r="H8" i="4"/>
  <c r="G8" i="4"/>
  <c r="F8" i="4"/>
  <c r="E8" i="4"/>
  <c r="D8" i="4"/>
  <c r="G27" i="3"/>
  <c r="F27" i="3"/>
  <c r="E27" i="3"/>
  <c r="D27" i="3"/>
  <c r="E26" i="3"/>
  <c r="D26" i="3"/>
  <c r="G25" i="3"/>
  <c r="F25" i="3"/>
  <c r="E25" i="3"/>
  <c r="D25" i="3"/>
  <c r="G22" i="3"/>
  <c r="F22" i="3"/>
  <c r="E22" i="3"/>
  <c r="D22" i="3"/>
  <c r="G21" i="3"/>
  <c r="F21" i="3"/>
  <c r="E21" i="3"/>
  <c r="D21" i="3"/>
  <c r="G20" i="3"/>
  <c r="F20" i="3"/>
  <c r="E20" i="3"/>
  <c r="D20" i="3"/>
  <c r="G19" i="3"/>
  <c r="F19" i="3"/>
  <c r="E19" i="3"/>
  <c r="D19" i="3"/>
  <c r="G18" i="3"/>
  <c r="F18" i="3"/>
  <c r="E18" i="3"/>
  <c r="D18" i="3"/>
  <c r="G17" i="3"/>
  <c r="F17" i="3"/>
  <c r="E17" i="3"/>
  <c r="D17" i="3"/>
  <c r="G16" i="3"/>
  <c r="F16" i="3"/>
  <c r="E16" i="3"/>
  <c r="D16" i="3"/>
  <c r="G15" i="3"/>
  <c r="F15" i="3"/>
  <c r="E15" i="3"/>
  <c r="D15" i="3"/>
  <c r="G14" i="3"/>
  <c r="F14" i="3"/>
  <c r="E14" i="3"/>
  <c r="D14" i="3"/>
  <c r="G13" i="3"/>
  <c r="F13" i="3"/>
  <c r="E13" i="3"/>
  <c r="D13" i="3"/>
  <c r="G10" i="3"/>
  <c r="F10" i="3"/>
  <c r="E10" i="3"/>
  <c r="D10" i="3"/>
  <c r="G9" i="3"/>
  <c r="F9" i="3"/>
  <c r="E9" i="3"/>
  <c r="D9" i="3"/>
  <c r="G8" i="3"/>
  <c r="F8" i="3"/>
  <c r="E8" i="3"/>
  <c r="D8" i="3"/>
</calcChain>
</file>

<file path=xl/sharedStrings.xml><?xml version="1.0" encoding="utf-8"?>
<sst xmlns="http://schemas.openxmlformats.org/spreadsheetml/2006/main" count="855" uniqueCount="98">
  <si>
    <t>Units</t>
  </si>
  <si>
    <t>CAPEX</t>
  </si>
  <si>
    <t>€(2024)/kW</t>
  </si>
  <si>
    <t>FOM</t>
  </si>
  <si>
    <t>€(2024)/kW/year</t>
  </si>
  <si>
    <t>VOM</t>
  </si>
  <si>
    <t>€(2024)/MWh</t>
  </si>
  <si>
    <t>Potential</t>
  </si>
  <si>
    <t>MW</t>
  </si>
  <si>
    <t>Economic lifetime</t>
  </si>
  <si>
    <t>years</t>
  </si>
  <si>
    <t>Activation limit</t>
  </si>
  <si>
    <t>hours</t>
  </si>
  <si>
    <t>WACC</t>
  </si>
  <si>
    <t>%</t>
  </si>
  <si>
    <t>De-Mothballing</t>
  </si>
  <si>
    <t>Mothballing FOM</t>
  </si>
  <si>
    <t>LifeTime Extension</t>
  </si>
  <si>
    <t>LifeTime Extension FOM</t>
  </si>
  <si>
    <t>Node</t>
  </si>
  <si>
    <t>BE00</t>
  </si>
  <si>
    <t>CZ00</t>
  </si>
  <si>
    <t>DE00</t>
  </si>
  <si>
    <t>EE00</t>
  </si>
  <si>
    <t>FI00</t>
  </si>
  <si>
    <t>GR00</t>
  </si>
  <si>
    <t>IT00</t>
  </si>
  <si>
    <t>SE00</t>
  </si>
  <si>
    <t>SI00</t>
  </si>
  <si>
    <t>ES00</t>
  </si>
  <si>
    <t>IE00</t>
  </si>
  <si>
    <t>PT00</t>
  </si>
  <si>
    <t>FR00</t>
  </si>
  <si>
    <t>Please add the for the CONE_VOLL_RS study for your respective zone/country:</t>
  </si>
  <si>
    <t>Country</t>
  </si>
  <si>
    <t>Reference</t>
  </si>
  <si>
    <r>
      <t>Year of publication</t>
    </r>
    <r>
      <rPr>
        <sz val="8"/>
        <color rgb="FF000000"/>
        <rFont val="Times New Roman"/>
        <family val="1"/>
      </rPr>
      <t> </t>
    </r>
  </si>
  <si>
    <t>Belgium</t>
  </si>
  <si>
    <t>Elia</t>
  </si>
  <si>
    <t>NRAA</t>
  </si>
  <si>
    <t>Czech Republic</t>
  </si>
  <si>
    <t>MPO</t>
  </si>
  <si>
    <t>Denmark</t>
  </si>
  <si>
    <t>Energstyrelsen</t>
  </si>
  <si>
    <t>Germany, Luxembourg</t>
  </si>
  <si>
    <t>BMWK</t>
  </si>
  <si>
    <t>Finland</t>
  </si>
  <si>
    <t>Energiavirasto</t>
  </si>
  <si>
    <t>France</t>
  </si>
  <si>
    <t>RTE</t>
  </si>
  <si>
    <t>Greece</t>
  </si>
  <si>
    <t>RAE</t>
  </si>
  <si>
    <t>Italy</t>
  </si>
  <si>
    <t>Terna</t>
  </si>
  <si>
    <t>Netherlands</t>
  </si>
  <si>
    <t>ACM</t>
  </si>
  <si>
    <t>Slovenia</t>
  </si>
  <si>
    <t>Eles</t>
  </si>
  <si>
    <t>Sweden</t>
  </si>
  <si>
    <t xml:space="preserve">EI </t>
  </si>
  <si>
    <t>Poland</t>
  </si>
  <si>
    <t>BIP</t>
  </si>
  <si>
    <t>Ireland</t>
  </si>
  <si>
    <t>SEM committee</t>
  </si>
  <si>
    <t>PEMMDB Technology</t>
  </si>
  <si>
    <t>Reference Technology</t>
  </si>
  <si>
    <t>2028</t>
  </si>
  <si>
    <t>2029</t>
  </si>
  <si>
    <t>2030</t>
  </si>
  <si>
    <t>2033</t>
  </si>
  <si>
    <t>2035</t>
  </si>
  <si>
    <t>Gas CCGT new</t>
  </si>
  <si>
    <t>Expansion</t>
  </si>
  <si>
    <t>Gas OCGT new</t>
  </si>
  <si>
    <t>DSR</t>
  </si>
  <si>
    <t>Industry_DSR band 1</t>
  </si>
  <si>
    <t>Commercial_DSR band 1</t>
  </si>
  <si>
    <t>Residential_DSR band 1</t>
  </si>
  <si>
    <t>Industry_DSR band 2</t>
  </si>
  <si>
    <t>Industry_DSR band 3</t>
  </si>
  <si>
    <t>PL00</t>
  </si>
  <si>
    <t>Industry_DSR band 4</t>
  </si>
  <si>
    <t>Industry_DSR band 5</t>
  </si>
  <si>
    <t>Industry_DSR band 6</t>
  </si>
  <si>
    <t>from TSO expansion constraint</t>
  </si>
  <si>
    <t>DKE1</t>
  </si>
  <si>
    <t>DKW1</t>
  </si>
  <si>
    <t>Data from Elia study</t>
  </si>
  <si>
    <t>Avergae from CONE Studies</t>
  </si>
  <si>
    <t>Portugal</t>
  </si>
  <si>
    <t>(not public)</t>
  </si>
  <si>
    <t>Spain</t>
  </si>
  <si>
    <t>CNMC (CONE)</t>
  </si>
  <si>
    <t>Source</t>
  </si>
  <si>
    <t>CONE study</t>
  </si>
  <si>
    <t xml:space="preserve">NRAA </t>
  </si>
  <si>
    <t>Work in progress.</t>
  </si>
  <si>
    <t>Work in 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</si>
</sst>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0"/>
      <color rgb="FFFFFFFF"/>
      <name val="Arial"/>
      <family val="2"/>
    </font>
    <font>
      <sz val="8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242424"/>
      <name val="Aptos Narrow"/>
      <family val="2"/>
    </font>
    <font>
      <sz val="11"/>
      <name val="Arial"/>
      <family val="2"/>
      <charset val="238"/>
    </font>
    <font>
      <sz val="11"/>
      <name val="Calibri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 Narrow"/>
      <family val="2"/>
    </font>
    <font>
      <sz val="11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EC"/>
        <bgColor indexed="64"/>
      </patternFill>
    </fill>
    <fill>
      <patternFill patternType="solid">
        <fgColor rgb="FFDDEBF7"/>
        <bgColor rgb="FFDDEBF7"/>
      </patternFill>
    </fill>
    <fill>
      <patternFill patternType="solid">
        <fgColor rgb="FF515F9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 style="medium">
        <color rgb="FF999BC6"/>
      </left>
      <right style="medium">
        <color rgb="FF999BC6"/>
      </right>
      <top/>
      <bottom style="medium">
        <color rgb="FF999BC6"/>
      </bottom>
      <diagonal/>
    </border>
    <border>
      <left/>
      <right style="medium">
        <color rgb="FF999BC6"/>
      </right>
      <top/>
      <bottom style="medium">
        <color rgb="FF999BC6"/>
      </bottom>
      <diagonal/>
    </border>
    <border>
      <left style="thin">
        <color rgb="FF9BC2E6"/>
      </left>
      <right/>
      <top style="thin">
        <color rgb="FF9BC2E6"/>
      </top>
      <bottom/>
      <diagonal/>
    </border>
    <border>
      <left/>
      <right/>
      <top style="thin">
        <color rgb="FF9BC2E6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rgb="FF9BC2E6"/>
      </top>
      <bottom style="thin">
        <color rgb="FF9BC2E6"/>
      </bottom>
      <diagonal/>
    </border>
    <border>
      <left/>
      <right style="medium">
        <color rgb="FF515F95"/>
      </right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3" fillId="0" borderId="0">
      <alignment horizontal="center"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1"/>
    <xf numFmtId="0" fontId="3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/>
    <xf numFmtId="164" fontId="3" fillId="0" borderId="0" xfId="0" applyNumberFormat="1" applyFont="1"/>
    <xf numFmtId="0" fontId="8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2" fillId="0" borderId="2" xfId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5" fillId="3" borderId="3" xfId="0" applyFont="1" applyFill="1" applyBorder="1"/>
    <xf numFmtId="0" fontId="5" fillId="3" borderId="4" xfId="0" applyFont="1" applyFill="1" applyBorder="1"/>
    <xf numFmtId="0" fontId="12" fillId="0" borderId="0" xfId="0" applyFont="1"/>
    <xf numFmtId="0" fontId="14" fillId="0" borderId="0" xfId="0" applyFont="1"/>
    <xf numFmtId="0" fontId="15" fillId="0" borderId="0" xfId="0" applyFont="1"/>
    <xf numFmtId="0" fontId="8" fillId="2" borderId="1" xfId="0" applyFont="1" applyFill="1" applyBorder="1" applyAlignment="1">
      <alignment vertical="center"/>
    </xf>
    <xf numFmtId="0" fontId="2" fillId="2" borderId="2" xfId="1" applyFill="1" applyBorder="1" applyAlignment="1">
      <alignment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17" fillId="0" borderId="0" xfId="0" applyFont="1"/>
    <xf numFmtId="0" fontId="3" fillId="5" borderId="8" xfId="0" applyFont="1" applyFill="1" applyBorder="1"/>
    <xf numFmtId="0" fontId="3" fillId="0" borderId="8" xfId="0" applyFont="1" applyBorder="1"/>
    <xf numFmtId="0" fontId="17" fillId="5" borderId="8" xfId="0" applyFont="1" applyFill="1" applyBorder="1"/>
    <xf numFmtId="0" fontId="17" fillId="0" borderId="8" xfId="0" applyFont="1" applyBorder="1"/>
    <xf numFmtId="0" fontId="17" fillId="3" borderId="4" xfId="0" applyFont="1" applyFill="1" applyBorder="1"/>
    <xf numFmtId="0" fontId="17" fillId="5" borderId="5" xfId="0" applyFont="1" applyFill="1" applyBorder="1"/>
    <xf numFmtId="0" fontId="3" fillId="0" borderId="0" xfId="0" applyFont="1" applyAlignment="1">
      <alignment horizontal="center"/>
    </xf>
    <xf numFmtId="0" fontId="0" fillId="0" borderId="0" xfId="0" applyFont="1"/>
    <xf numFmtId="1" fontId="18" fillId="0" borderId="0" xfId="0" applyNumberFormat="1" applyFont="1"/>
    <xf numFmtId="164" fontId="0" fillId="0" borderId="0" xfId="0" applyNumberFormat="1" applyFont="1"/>
    <xf numFmtId="0" fontId="19" fillId="0" borderId="0" xfId="0" applyFont="1"/>
    <xf numFmtId="1" fontId="0" fillId="0" borderId="0" xfId="0" applyNumberFormat="1" applyFont="1"/>
    <xf numFmtId="10" fontId="0" fillId="0" borderId="0" xfId="0" applyNumberFormat="1" applyFont="1"/>
    <xf numFmtId="0" fontId="20" fillId="0" borderId="0" xfId="0" applyFont="1"/>
    <xf numFmtId="10" fontId="18" fillId="0" borderId="0" xfId="0" applyNumberFormat="1" applyFont="1"/>
    <xf numFmtId="10" fontId="20" fillId="0" borderId="0" xfId="0" applyNumberFormat="1" applyFont="1"/>
    <xf numFmtId="1" fontId="20" fillId="0" borderId="0" xfId="0" applyNumberFormat="1" applyFont="1"/>
    <xf numFmtId="1" fontId="16" fillId="0" borderId="6" xfId="0" applyNumberFormat="1" applyFont="1" applyBorder="1"/>
    <xf numFmtId="1" fontId="16" fillId="3" borderId="6" xfId="0" applyNumberFormat="1" applyFont="1" applyFill="1" applyBorder="1"/>
  </cellXfs>
  <cellStyles count="3">
    <cellStyle name="ČEPS" xfId="2" xr:uid="{9A0EC391-FB27-44A7-ADDC-E3EF1180335F}"/>
    <cellStyle name="Hyperlink" xfId="1" builtinId="8"/>
    <cellStyle name="Normal" xfId="0" builtinId="0"/>
  </cellStyles>
  <dxfs count="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999BC6"/>
      <color rgb="FF515F95"/>
      <color rgb="FFDDDDE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BE1C89-D8AD-4812-856F-6CB74ECFC85B}" name="Table1" displayName="Table1" ref="A1:H54" totalsRowShown="0" headerRowDxfId="75">
  <autoFilter ref="A1:H54" xr:uid="{42BE1C89-D8AD-4812-856F-6CB74ECFC85B}"/>
  <sortState xmlns:xlrd2="http://schemas.microsoft.com/office/spreadsheetml/2017/richdata2" ref="A2:H43">
    <sortCondition ref="A1:A47"/>
  </sortState>
  <tableColumns count="8">
    <tableColumn id="1" xr3:uid="{97868599-0F9F-463E-82DE-11651B28424A}" name="Node" dataDxfId="74"/>
    <tableColumn id="2" xr3:uid="{C5DF29DC-2C10-4196-9D80-379309720582}" name="PEMMDB Technology" dataDxfId="73"/>
    <tableColumn id="3" xr3:uid="{850D47CD-10FD-41CC-B7A6-E88FFA9FC076}" name="Reference Technology" dataDxfId="72"/>
    <tableColumn id="10" xr3:uid="{6709F870-5262-469C-82AD-D9ACD3CB45C3}" name="2028" dataDxfId="4"/>
    <tableColumn id="12" xr3:uid="{3715B0A6-C140-4AAA-8237-456329D04C9D}" name="2030" dataDxfId="3"/>
    <tableColumn id="6" xr3:uid="{45B65E35-F24A-4396-B6F2-4B8A0081336A}" name="2033" dataDxfId="2"/>
    <tableColumn id="16" xr3:uid="{6BADD325-52AD-4C19-A437-0463D86DE7B0}" name="2035" dataDxfId="1"/>
    <tableColumn id="13" xr3:uid="{CD5CFD12-01E6-4046-A88D-0CCC5B0F9ADA}" name="Source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AF7D2D6-234D-49B0-9198-E62430954E3D}" name="Table2" displayName="Table2" ref="A1:I53" totalsRowCount="1" headerRowDxfId="71">
  <autoFilter ref="A1:I52" xr:uid="{CAF7D2D6-234D-49B0-9198-E62430954E3D}"/>
  <tableColumns count="9">
    <tableColumn id="1" xr3:uid="{BF45F510-D9CB-4FC4-A41F-A1BFC6B798BC}" name="Node" dataDxfId="70" totalsRowDxfId="39"/>
    <tableColumn id="2" xr3:uid="{E4444BDA-DD8D-43D1-BB43-13748E7F444C}" name="PEMMDB Technology" dataDxfId="69" totalsRowDxfId="38"/>
    <tableColumn id="3" xr3:uid="{5FB60E8E-F1E7-4305-A6FD-BC8129C3EF7F}" name="Reference Technology" dataDxfId="68" totalsRowDxfId="37"/>
    <tableColumn id="10" xr3:uid="{29F8C838-AC38-40F0-9682-6DE626B8BDBC}" name="2028" dataDxfId="10" totalsRowDxfId="36"/>
    <tableColumn id="11" xr3:uid="{511466EF-A797-482A-ACB8-77E0C1642945}" name="2029" dataDxfId="9" totalsRowDxfId="35"/>
    <tableColumn id="12" xr3:uid="{66C22CE5-A058-4675-8835-D411A16EBEE8}" name="2030" dataDxfId="8" totalsRowDxfId="34"/>
    <tableColumn id="6" xr3:uid="{FC17D850-24C8-4D54-8A2B-1C1F088D9A17}" name="2033" dataDxfId="7" totalsRowDxfId="33"/>
    <tableColumn id="15" xr3:uid="{CB66A90A-766F-4016-BD28-5AA9EE8282BF}" name="2035" dataDxfId="6" totalsRowDxfId="32"/>
    <tableColumn id="13" xr3:uid="{757E1B02-8562-4ED3-BF25-BBD5745BAF24}" name="Source" dataDxfId="5" totalsRow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F9A40CB-CF51-4726-B491-9862ED44B432}" name="Table8" displayName="Table8" ref="A1:H50" totalsRowShown="0" headerRowDxfId="67" dataDxfId="66">
  <autoFilter ref="A1:H50" xr:uid="{4F9A40CB-CF51-4726-B491-9862ED44B432}"/>
  <tableColumns count="8">
    <tableColumn id="1" xr3:uid="{65F99717-FD59-448E-AE15-886AA79D2F40}" name="Node" dataDxfId="65"/>
    <tableColumn id="2" xr3:uid="{0713BD6F-636B-4918-A632-6ED27109980A}" name="PEMMDB Technology" dataDxfId="64"/>
    <tableColumn id="3" xr3:uid="{736D4F83-1D14-436C-9D12-35E0E3C43713}" name="Reference Technology" dataDxfId="63"/>
    <tableColumn id="10" xr3:uid="{F05B4AD5-F5F0-46A0-A406-8255C7568D63}" name="2028" dataDxfId="15"/>
    <tableColumn id="12" xr3:uid="{A2905306-8CDD-406E-A707-C82B7BCE497D}" name="2030" dataDxfId="14"/>
    <tableColumn id="6" xr3:uid="{96FCE698-5315-4E5B-8E2A-9DFCD6825239}" name="2033" dataDxfId="13"/>
    <tableColumn id="15" xr3:uid="{32C95461-4DCC-489E-BFB8-2DFC6A8DE5D8}" name="2035" dataDxfId="12"/>
    <tableColumn id="13" xr3:uid="{A5C607D2-7D59-4ABD-BF96-50731162B898}" name="Source" dataDxfId="1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4C6461E-75DB-44AD-8BD8-0FCA7C69B002}" name="Table3" displayName="Table3" ref="A1:H2" insertRow="1" totalsRowShown="0" headerRowDxfId="62" dataDxfId="61">
  <autoFilter ref="A1:H2" xr:uid="{F4C6461E-75DB-44AD-8BD8-0FCA7C69B002}"/>
  <tableColumns count="8">
    <tableColumn id="1" xr3:uid="{E55346B6-CBDE-4621-8DE8-E3CABA183895}" name="Node" dataDxfId="60"/>
    <tableColumn id="2" xr3:uid="{9C371215-9884-4D72-A8EF-07A0DABFCCF9}" name="PEMMDB Technology" dataDxfId="59"/>
    <tableColumn id="3" xr3:uid="{8D8033F6-1279-49E2-AFD5-D532479EAF4A}" name="Reference Technology" dataDxfId="58"/>
    <tableColumn id="10" xr3:uid="{36CB5929-27E0-4ABD-9107-127E8EFB300A}" name="2028" dataDxfId="20"/>
    <tableColumn id="12" xr3:uid="{09A584F7-D73C-499C-9320-8F2AAD643980}" name="2030" dataDxfId="19"/>
    <tableColumn id="6" xr3:uid="{4CD236AE-A690-42DB-9D55-77F36D640D20}" name="2033" dataDxfId="18"/>
    <tableColumn id="15" xr3:uid="{A6C16F15-3939-4DBC-A040-4D1CB8A5DDC8}" name="2035" dataDxfId="17"/>
    <tableColumn id="13" xr3:uid="{E4F03641-FEF5-4773-AA50-97E408BED572}" name="Source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8B2623C-2947-45FA-AD27-F044795B97F8}" name="Table4" displayName="Table4" ref="A1:H32" totalsRowShown="0" headerRowDxfId="57" dataDxfId="56">
  <autoFilter ref="A1:H32" xr:uid="{D8B2623C-2947-45FA-AD27-F044795B97F8}"/>
  <tableColumns count="8">
    <tableColumn id="1" xr3:uid="{B2B41153-6B35-4E5E-862A-17489A629A12}" name="Node" dataDxfId="55"/>
    <tableColumn id="2" xr3:uid="{09FF8A4B-C5E0-4FF7-B017-893EF00C8388}" name="PEMMDB Technology" dataDxfId="54"/>
    <tableColumn id="3" xr3:uid="{4CD9A945-694F-41B8-A0B5-6CCD7FEA13B9}" name="Reference Technology" dataDxfId="53"/>
    <tableColumn id="10" xr3:uid="{0016D3BA-460D-490A-AF84-1CB36E2229AB}" name="2028" dataDxfId="52"/>
    <tableColumn id="12" xr3:uid="{9FEF4018-3F89-4D43-A52C-E25482643187}" name="2030" dataDxfId="51"/>
    <tableColumn id="6" xr3:uid="{647D0651-D3AF-42D0-8D7C-E30353196948}" name="2033" dataDxfId="50"/>
    <tableColumn id="16" xr3:uid="{32680097-DAD4-4EE6-83AD-BB4F82A61011}" name="2035" dataDxfId="49"/>
    <tableColumn id="13" xr3:uid="{B85010EB-9307-4FCC-87E9-DAF53483E7D7}" name="Source" dataDxfId="4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27E5E5-C606-422B-B5F0-176D7EE0A3E6}" name="Table46" displayName="Table46" ref="A1:H2" insertRow="1" totalsRowShown="0" headerRowDxfId="47" dataDxfId="46">
  <autoFilter ref="A1:H2" xr:uid="{8527E5E5-C606-422B-B5F0-176D7EE0A3E6}"/>
  <tableColumns count="8">
    <tableColumn id="1" xr3:uid="{31264D7B-F397-4ABF-9ABE-9610D2DDDD38}" name="Node" dataDxfId="45"/>
    <tableColumn id="2" xr3:uid="{80042AEF-B914-4214-80AB-2AD178161BE0}" name="PEMMDB Technology" dataDxfId="44"/>
    <tableColumn id="3" xr3:uid="{DF269097-006D-419C-8506-609AE2DDA73B}" name="Reference Technology" dataDxfId="43"/>
    <tableColumn id="10" xr3:uid="{16358DBA-B9CF-430B-B75C-9FAF755989FC}" name="2028" dataDxfId="30"/>
    <tableColumn id="12" xr3:uid="{7E230448-72C0-477C-8CC5-0B45C99398D3}" name="2030" dataDxfId="29"/>
    <tableColumn id="6" xr3:uid="{8A0DFA99-15F3-4263-A655-86E222F56B2D}" name="2033" dataDxfId="28"/>
    <tableColumn id="15" xr3:uid="{06302A35-D780-429A-BA97-F43A1EF1BF2E}" name="2035" dataDxfId="27"/>
    <tableColumn id="13" xr3:uid="{6646D652-BEB0-48A4-B9E0-C5EF659DD4B0}" name="Source" dataDxfId="2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FA05A12-9A25-44CA-9A2A-5168EFE9F280}" name="Table18" displayName="Table18" ref="A1:H2" insertRow="1" totalsRowShown="0" headerRowDxfId="42">
  <autoFilter ref="A1:H2" xr:uid="{9FA05A12-9A25-44CA-9A2A-5168EFE9F280}"/>
  <tableColumns count="8">
    <tableColumn id="1" xr3:uid="{65B44A5A-7073-4375-B886-4582651D41DC}" name="Node" dataDxfId="41"/>
    <tableColumn id="2" xr3:uid="{87D6DFA3-2DA0-4A9A-8E87-8CFFFDAB4A88}" name="PEMMDB Technology" dataDxfId="40"/>
    <tableColumn id="3" xr3:uid="{F663F1DC-614D-4DFE-A7A9-7F0F212607C6}" name="Reference Technology"/>
    <tableColumn id="10" xr3:uid="{DE8D826F-DFFF-409A-9CBE-63E0B78FD278}" name="2028" dataDxfId="25"/>
    <tableColumn id="12" xr3:uid="{E228A46F-5C18-4676-ADC9-5587765111EC}" name="2030" dataDxfId="24"/>
    <tableColumn id="6" xr3:uid="{90856AE0-D137-402B-B420-E97B2EE1922F}" name="2033" dataDxfId="23"/>
    <tableColumn id="15" xr3:uid="{FDFBA699-3C76-4C39-A8D4-AE8E5EF8363A}" name="2035" dataDxfId="22"/>
    <tableColumn id="13" xr3:uid="{9D621B1B-CD53-4072-B1A2-0DAB86F1BD78}" name="Source" dataDxfId="2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bip.ure.gov.pl/bip/rynek-mocy/4416,Koszt-wejscia-na-rynek-nowych-mocy.html" TargetMode="External"/><Relationship Id="rId13" Type="http://schemas.openxmlformats.org/officeDocument/2006/relationships/hyperlink" Target="https://forsyningstilsynet.dk/Media/638768612851462466/Determining%20the%20Cost%20of%20New%20Entry%20(CONE)%20for%20Denmark.pdf" TargetMode="External"/><Relationship Id="rId3" Type="http://schemas.openxmlformats.org/officeDocument/2006/relationships/hyperlink" Target="https://services-rte.fr/files/live/sites/services-rte/files/pdf/MECAPA/Critere_Securite_Proposition_De_Mise_A_Jour_2022%20vfinal.pdf" TargetMode="External"/><Relationship Id="rId7" Type="http://schemas.openxmlformats.org/officeDocument/2006/relationships/hyperlink" Target="https://www.rae.gr/wp-content/uploads/2022/04/gnomatodotisi_12.pdf" TargetMode="External"/><Relationship Id="rId12" Type="http://schemas.openxmlformats.org/officeDocument/2006/relationships/hyperlink" Target="https://ei.se/om-oss/publikationer/publikationer/rapporter-och-pm/2024/arlig-uppdatering-av-tillforlitlighetsnormen-for-sverige-ei-r202415" TargetMode="External"/><Relationship Id="rId2" Type="http://schemas.openxmlformats.org/officeDocument/2006/relationships/hyperlink" Target="https://www.bmwk.de/Redaktion/DE/Downloads/V/vorschlag-der-regulierungsbehoerden-zum-zuverlaessigkeitsstandard.pdf?__blob=publicationFile&amp;v=4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www.mpo.cz/assets/en/energy/electricity/2023/5/91737_ceps-maf-2022-eng.pdf" TargetMode="External"/><Relationship Id="rId6" Type="http://schemas.openxmlformats.org/officeDocument/2006/relationships/hyperlink" Target="https://www.eles.si/Portals/0/Documents/SLO/razvoj_in_vzdrzevanje/Standard_zanesljivosti_CONE_VolL_in_RS.pdf" TargetMode="External"/><Relationship Id="rId11" Type="http://schemas.openxmlformats.org/officeDocument/2006/relationships/hyperlink" Target="https://issuu.com/eliagroup/docs/adequacy_and_flexibility_study_for_belgium_2026-2?fr=sZGQ5Njg2NjM5NTg" TargetMode="External"/><Relationship Id="rId5" Type="http://schemas.openxmlformats.org/officeDocument/2006/relationships/hyperlink" Target="https://www.acm.nl/nl/publicaties/acm-stelt-de-value-lost-load-voll-vast" TargetMode="External"/><Relationship Id="rId15" Type="http://schemas.openxmlformats.org/officeDocument/2006/relationships/hyperlink" Target="https://www.cnmc.es/sites/default/files/5650953.pdf" TargetMode="External"/><Relationship Id="rId10" Type="http://schemas.openxmlformats.org/officeDocument/2006/relationships/hyperlink" Target="https://energiavirasto.fi/documents/11120570/158131816/AFRYn+selvitys+s%C3%A4hk%C3%B6j%C3%A4rjestelm%C3%A4n+resurssien+riitt%C3%A4vyydest%C3%A4+vuoteen+2033.pdf/33b8021d-5b91-5c5b-1ec0-29c00ab04911/AFRYn+selvitys+s%C3%A4hk%C3%B6j%C3%A4rjestelm%C3%A4n+resurssien+riitt%C3%A4vyydest%C3%A4+vuoteen+2033.pdf?t=1682512099666" TargetMode="External"/><Relationship Id="rId4" Type="http://schemas.openxmlformats.org/officeDocument/2006/relationships/hyperlink" Target="https://download.terna.it/terna/proposta_standard_adeguatezza_sistema_8d9277fde7d3b7b.pdf" TargetMode="External"/><Relationship Id="rId9" Type="http://schemas.openxmlformats.org/officeDocument/2006/relationships/hyperlink" Target="https://www.semcommittee.com/files/semcommittee/media-files/SEM-23-016%20BNE%20Decision%202023.pdf" TargetMode="External"/><Relationship Id="rId14" Type="http://schemas.openxmlformats.org/officeDocument/2006/relationships/hyperlink" Target="https://issuu.com/eliagroup/docs/adequacy_and_flexibility_study_for_belgium_2026-2?fr=sZGQ5Njg2NjM5NTg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9AB36-F194-46EE-8803-09763FCBA8B6}">
  <sheetPr codeName="Sheet1"/>
  <dimension ref="A1:B18"/>
  <sheetViews>
    <sheetView tabSelected="1" workbookViewId="0">
      <selection activeCell="A14" sqref="A14"/>
    </sheetView>
  </sheetViews>
  <sheetFormatPr defaultColWidth="9.26953125" defaultRowHeight="14.5" x14ac:dyDescent="0.35"/>
  <cols>
    <col min="1" max="1" width="38.26953125" bestFit="1" customWidth="1"/>
    <col min="2" max="2" width="16.26953125" bestFit="1" customWidth="1"/>
  </cols>
  <sheetData>
    <row r="1" spans="1:2" x14ac:dyDescent="0.35">
      <c r="B1" t="s">
        <v>0</v>
      </c>
    </row>
    <row r="2" spans="1:2" x14ac:dyDescent="0.35">
      <c r="A2" t="s">
        <v>1</v>
      </c>
      <c r="B2" t="s">
        <v>2</v>
      </c>
    </row>
    <row r="3" spans="1:2" x14ac:dyDescent="0.35">
      <c r="A3" t="s">
        <v>3</v>
      </c>
      <c r="B3" t="s">
        <v>4</v>
      </c>
    </row>
    <row r="4" spans="1:2" x14ac:dyDescent="0.35">
      <c r="A4" t="s">
        <v>5</v>
      </c>
      <c r="B4" t="s">
        <v>6</v>
      </c>
    </row>
    <row r="5" spans="1:2" x14ac:dyDescent="0.35">
      <c r="A5" t="s">
        <v>7</v>
      </c>
      <c r="B5" t="s">
        <v>8</v>
      </c>
    </row>
    <row r="6" spans="1:2" x14ac:dyDescent="0.35">
      <c r="A6" t="s">
        <v>9</v>
      </c>
      <c r="B6" t="s">
        <v>10</v>
      </c>
    </row>
    <row r="7" spans="1:2" x14ac:dyDescent="0.35">
      <c r="A7" t="s">
        <v>11</v>
      </c>
      <c r="B7" t="s">
        <v>12</v>
      </c>
    </row>
    <row r="8" spans="1:2" x14ac:dyDescent="0.35">
      <c r="A8" t="s">
        <v>13</v>
      </c>
      <c r="B8" t="s">
        <v>14</v>
      </c>
    </row>
    <row r="9" spans="1:2" x14ac:dyDescent="0.35">
      <c r="A9" t="s">
        <v>15</v>
      </c>
      <c r="B9" t="s">
        <v>2</v>
      </c>
    </row>
    <row r="10" spans="1:2" x14ac:dyDescent="0.35">
      <c r="A10" t="s">
        <v>16</v>
      </c>
      <c r="B10" t="s">
        <v>4</v>
      </c>
    </row>
    <row r="11" spans="1:2" x14ac:dyDescent="0.35">
      <c r="A11" t="s">
        <v>17</v>
      </c>
      <c r="B11" t="s">
        <v>2</v>
      </c>
    </row>
    <row r="12" spans="1:2" x14ac:dyDescent="0.35">
      <c r="A12" t="s">
        <v>18</v>
      </c>
      <c r="B12" t="s">
        <v>4</v>
      </c>
    </row>
    <row r="17" spans="2:2" x14ac:dyDescent="0.35">
      <c r="B17" s="17"/>
    </row>
    <row r="18" spans="2:2" x14ac:dyDescent="0.35">
      <c r="B18" s="12"/>
    </row>
  </sheetData>
  <pageMargins left="0.7" right="0.7" top="0.75" bottom="0.75" header="0.3" footer="0.3"/>
  <headerFooter>
    <oddFooter>&amp;C_x000D_&amp;1#&amp;"Calibri"&amp;10&amp;K000000 ISC - Uso INTERNO / INTERNAL Use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F18"/>
  <sheetViews>
    <sheetView workbookViewId="0">
      <selection activeCell="C17" sqref="C17"/>
    </sheetView>
  </sheetViews>
  <sheetFormatPr defaultColWidth="8.7265625" defaultRowHeight="14.5" x14ac:dyDescent="0.35"/>
  <cols>
    <col min="1" max="1" width="73" style="3" bestFit="1" customWidth="1"/>
    <col min="2" max="2" width="23.1796875" style="3" customWidth="1"/>
    <col min="3" max="3" width="16.54296875" style="3" bestFit="1" customWidth="1"/>
    <col min="4" max="4" width="9" style="3" bestFit="1" customWidth="1"/>
    <col min="5" max="6" width="14.7265625" style="3" bestFit="1" customWidth="1"/>
    <col min="7" max="8" width="8.7265625" style="3"/>
    <col min="9" max="9" width="17" style="3" bestFit="1" customWidth="1"/>
    <col min="10" max="10" width="17.453125" style="3" bestFit="1" customWidth="1"/>
    <col min="11" max="11" width="12.7265625" style="3" bestFit="1" customWidth="1"/>
    <col min="12" max="16384" width="8.7265625" style="3"/>
  </cols>
  <sheetData>
    <row r="1" spans="1:6" x14ac:dyDescent="0.35">
      <c r="A1" s="1" t="s">
        <v>33</v>
      </c>
      <c r="B1" s="2"/>
      <c r="E1" s="31"/>
      <c r="F1" s="31"/>
    </row>
    <row r="2" spans="1:6" ht="26" x14ac:dyDescent="0.35">
      <c r="A2" s="21" t="s">
        <v>34</v>
      </c>
      <c r="B2" s="22" t="s">
        <v>35</v>
      </c>
      <c r="C2" s="23" t="s">
        <v>36</v>
      </c>
    </row>
    <row r="3" spans="1:6" ht="15" thickBot="1" x14ac:dyDescent="0.4">
      <c r="A3" s="18" t="s">
        <v>37</v>
      </c>
      <c r="B3" s="19" t="s">
        <v>38</v>
      </c>
      <c r="C3" s="20">
        <v>2025</v>
      </c>
      <c r="E3" s="11"/>
    </row>
    <row r="4" spans="1:6" x14ac:dyDescent="0.35">
      <c r="A4" s="8" t="s">
        <v>37</v>
      </c>
      <c r="B4" s="10" t="s">
        <v>39</v>
      </c>
      <c r="C4" s="9">
        <v>2025</v>
      </c>
      <c r="E4" s="11"/>
    </row>
    <row r="5" spans="1:6" x14ac:dyDescent="0.35">
      <c r="A5" s="18" t="s">
        <v>40</v>
      </c>
      <c r="B5" s="19" t="s">
        <v>41</v>
      </c>
      <c r="C5" s="20">
        <v>2022</v>
      </c>
    </row>
    <row r="6" spans="1:6" x14ac:dyDescent="0.35">
      <c r="A6" s="8" t="s">
        <v>42</v>
      </c>
      <c r="B6" s="10" t="s">
        <v>43</v>
      </c>
      <c r="C6" s="9">
        <v>2024</v>
      </c>
    </row>
    <row r="7" spans="1:6" x14ac:dyDescent="0.35">
      <c r="A7" s="18" t="s">
        <v>44</v>
      </c>
      <c r="B7" s="19" t="s">
        <v>45</v>
      </c>
      <c r="C7" s="20">
        <v>2021</v>
      </c>
    </row>
    <row r="8" spans="1:6" x14ac:dyDescent="0.35">
      <c r="A8" s="8" t="s">
        <v>46</v>
      </c>
      <c r="B8" s="10" t="s">
        <v>47</v>
      </c>
      <c r="C8" s="9">
        <v>2023</v>
      </c>
    </row>
    <row r="9" spans="1:6" x14ac:dyDescent="0.35">
      <c r="A9" s="18" t="s">
        <v>48</v>
      </c>
      <c r="B9" s="19" t="s">
        <v>49</v>
      </c>
      <c r="C9" s="20">
        <v>2022</v>
      </c>
    </row>
    <row r="10" spans="1:6" x14ac:dyDescent="0.35">
      <c r="A10" s="8" t="s">
        <v>50</v>
      </c>
      <c r="B10" s="10" t="s">
        <v>51</v>
      </c>
      <c r="C10" s="9">
        <v>2021</v>
      </c>
    </row>
    <row r="11" spans="1:6" x14ac:dyDescent="0.35">
      <c r="A11" s="18" t="s">
        <v>52</v>
      </c>
      <c r="B11" s="19" t="s">
        <v>53</v>
      </c>
      <c r="C11" s="20">
        <v>2020</v>
      </c>
    </row>
    <row r="12" spans="1:6" x14ac:dyDescent="0.35">
      <c r="A12" s="8" t="s">
        <v>54</v>
      </c>
      <c r="B12" s="10" t="s">
        <v>55</v>
      </c>
      <c r="C12" s="9">
        <v>2022</v>
      </c>
    </row>
    <row r="13" spans="1:6" x14ac:dyDescent="0.35">
      <c r="A13" s="18" t="s">
        <v>56</v>
      </c>
      <c r="B13" s="19" t="s">
        <v>57</v>
      </c>
      <c r="C13" s="20">
        <v>2022</v>
      </c>
    </row>
    <row r="14" spans="1:6" ht="15" thickBot="1" x14ac:dyDescent="0.4">
      <c r="A14" s="8" t="s">
        <v>58</v>
      </c>
      <c r="B14" s="10" t="s">
        <v>59</v>
      </c>
      <c r="C14" s="9">
        <v>2024</v>
      </c>
    </row>
    <row r="15" spans="1:6" ht="15" thickBot="1" x14ac:dyDescent="0.4">
      <c r="A15" s="18" t="s">
        <v>91</v>
      </c>
      <c r="B15" s="19" t="s">
        <v>92</v>
      </c>
      <c r="C15" s="20">
        <v>2024</v>
      </c>
    </row>
    <row r="16" spans="1:6" ht="15" thickBot="1" x14ac:dyDescent="0.4">
      <c r="A16" s="8" t="s">
        <v>60</v>
      </c>
      <c r="B16" s="10" t="s">
        <v>61</v>
      </c>
      <c r="C16" s="9">
        <v>2023</v>
      </c>
    </row>
    <row r="17" spans="1:3" ht="15" thickBot="1" x14ac:dyDescent="0.4">
      <c r="A17" s="18" t="s">
        <v>89</v>
      </c>
      <c r="B17" s="19" t="s">
        <v>90</v>
      </c>
      <c r="C17" s="20"/>
    </row>
    <row r="18" spans="1:3" x14ac:dyDescent="0.35">
      <c r="A18" s="8" t="s">
        <v>62</v>
      </c>
      <c r="B18" s="10" t="s">
        <v>63</v>
      </c>
      <c r="C18" s="9">
        <v>2023</v>
      </c>
    </row>
  </sheetData>
  <mergeCells count="1">
    <mergeCell ref="E1:F1"/>
  </mergeCells>
  <hyperlinks>
    <hyperlink ref="B5" r:id="rId1" display="https://www.mpo.cz/assets/en/energy/electricity/2023/5/91737_ceps-maf-2022-eng.pdf" xr:uid="{A6835EC0-11E7-4447-B2EA-06A7081D9F59}"/>
    <hyperlink ref="B7" r:id="rId2" display="https://www.bmwk.de/Redaktion/DE/Downloads/V/vorschlag-der-regulierungsbehoerden-zum-zuverlaessigkeitsstandard.pdf?__blob=publicationFile&amp;v=4" xr:uid="{DBF8D5C0-4275-4616-A289-AA0CB56284FC}"/>
    <hyperlink ref="B9" r:id="rId3" display="https://services-rte.fr/files/live/sites/services-rte/files/pdf/MECAPA/Critere_Securite_Proposition_De_Mise_A_Jour_2022 vfinal.pdf" xr:uid="{DD0AF28F-036B-4B5C-BC84-45EB24F55123}"/>
    <hyperlink ref="B11" r:id="rId4" display="https://download.terna.it/terna/proposta_standard_adeguatezza_sistema_8d9277fde7d3b7b.pdf" xr:uid="{E26AEA84-8B3A-4E3E-B513-09FD566A1F09}"/>
    <hyperlink ref="B12" r:id="rId5" display="https://www.acm.nl/nl/publicaties/acm-stelt-de-value-lost-load-voll-vast" xr:uid="{C732E185-93D1-42B4-A223-B01BD1A3E4E0}"/>
    <hyperlink ref="B13" r:id="rId6" display="https://www.eles.si/Portals/0/Documents/SLO/razvoj_in_vzdrzevanje/Standard_zanesljivosti_CONE_VolL_in_RS.pdf" xr:uid="{8E2CE29E-EC35-4296-93B3-4E9135F5B16A}"/>
    <hyperlink ref="B10" r:id="rId7" xr:uid="{6E9EB267-4B4C-4F8E-960B-E17EFC2FA39C}"/>
    <hyperlink ref="B16" r:id="rId8" xr:uid="{BDCDA9F7-91E7-4F89-A250-E325E6FACE06}"/>
    <hyperlink ref="B18" r:id="rId9" xr:uid="{1C3AE8BB-8AC4-4B81-9F0F-E623E159C556}"/>
    <hyperlink ref="B8" r:id="rId10" xr:uid="{37ADBC54-D29D-4E20-AD0F-1D33A747C22D}"/>
    <hyperlink ref="B3" r:id="rId11" xr:uid="{06AC90E0-40FE-4FB1-9873-51A6B2729377}"/>
    <hyperlink ref="B14" r:id="rId12" xr:uid="{18D0BDB4-8A4D-44E3-86C8-E61F0EC3E65C}"/>
    <hyperlink ref="B6" r:id="rId13" xr:uid="{42384E3B-38B5-4350-AEFB-C5FA70962A8A}"/>
    <hyperlink ref="B4" r:id="rId14" xr:uid="{17FF99F0-3507-48E6-8E1F-0A9BDD917B7F}"/>
    <hyperlink ref="B15" r:id="rId15" xr:uid="{63B91F84-2197-44A6-8FE2-898A6372F621}"/>
  </hyperlinks>
  <pageMargins left="0.7" right="0.7" top="0.75" bottom="0.75" header="0.3" footer="0.3"/>
  <pageSetup paperSize="9" orientation="portrait" r:id="rId16"/>
  <headerFooter>
    <oddFooter>&amp;C_x000D_&amp;1#&amp;"Calibri"&amp;10&amp;K000000 ISC - Uso INTERNO / INTERNAL Use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B4F41-D60C-4B36-AA4B-BD1B79F57D82}">
  <sheetPr codeName="Sheet4"/>
  <dimension ref="A1:H54"/>
  <sheetViews>
    <sheetView workbookViewId="0">
      <pane ySplit="1" topLeftCell="A2" activePane="bottomLeft" state="frozen"/>
      <selection pane="bottomLeft" activeCell="E6" sqref="E6"/>
    </sheetView>
  </sheetViews>
  <sheetFormatPr defaultColWidth="8.7265625" defaultRowHeight="14.5" x14ac:dyDescent="0.35"/>
  <cols>
    <col min="1" max="1" width="8.26953125" style="3" customWidth="1"/>
    <col min="2" max="2" width="22.54296875" style="3" customWidth="1"/>
    <col min="3" max="3" width="26.26953125" style="3" bestFit="1" customWidth="1"/>
    <col min="4" max="7" width="15.54296875" style="3" customWidth="1"/>
    <col min="8" max="8" width="26.81640625" style="3" bestFit="1" customWidth="1"/>
    <col min="9" max="9" width="21.26953125" style="3" customWidth="1"/>
    <col min="10" max="16384" width="8.7265625" style="3"/>
  </cols>
  <sheetData>
    <row r="1" spans="1:8" s="5" customFormat="1" x14ac:dyDescent="0.35">
      <c r="A1" s="3" t="s">
        <v>19</v>
      </c>
      <c r="B1" s="3" t="s">
        <v>64</v>
      </c>
      <c r="C1" s="3" t="s">
        <v>65</v>
      </c>
      <c r="D1" s="4" t="s">
        <v>66</v>
      </c>
      <c r="E1" s="4" t="s">
        <v>68</v>
      </c>
      <c r="F1" s="4" t="s">
        <v>69</v>
      </c>
      <c r="G1" s="4" t="s">
        <v>70</v>
      </c>
      <c r="H1" s="4" t="s">
        <v>93</v>
      </c>
    </row>
    <row r="2" spans="1:8" x14ac:dyDescent="0.35">
      <c r="A2" s="3" t="s">
        <v>20</v>
      </c>
      <c r="B2" t="s">
        <v>71</v>
      </c>
      <c r="C2" t="s">
        <v>72</v>
      </c>
      <c r="D2" s="36">
        <v>870</v>
      </c>
      <c r="E2" s="36">
        <v>870</v>
      </c>
      <c r="F2" s="36">
        <v>870</v>
      </c>
      <c r="G2" s="36">
        <v>870</v>
      </c>
      <c r="H2" s="36" t="s">
        <v>95</v>
      </c>
    </row>
    <row r="3" spans="1:8" x14ac:dyDescent="0.35">
      <c r="A3" s="3" t="s">
        <v>20</v>
      </c>
      <c r="B3" s="3" t="s">
        <v>73</v>
      </c>
      <c r="C3" s="3" t="s">
        <v>72</v>
      </c>
      <c r="D3" s="36">
        <v>680</v>
      </c>
      <c r="E3" s="36">
        <v>680</v>
      </c>
      <c r="F3" s="36">
        <v>680</v>
      </c>
      <c r="G3" s="36">
        <v>680</v>
      </c>
      <c r="H3" s="36" t="s">
        <v>95</v>
      </c>
    </row>
    <row r="4" spans="1:8" x14ac:dyDescent="0.35">
      <c r="A4" s="3" t="s">
        <v>20</v>
      </c>
      <c r="B4" s="3" t="s">
        <v>74</v>
      </c>
      <c r="C4" s="3" t="s">
        <v>75</v>
      </c>
      <c r="D4" s="36">
        <v>0</v>
      </c>
      <c r="E4" s="36">
        <v>0</v>
      </c>
      <c r="F4" s="36">
        <v>0</v>
      </c>
      <c r="G4" s="36">
        <v>0</v>
      </c>
      <c r="H4" s="36" t="s">
        <v>95</v>
      </c>
    </row>
    <row r="5" spans="1:8" x14ac:dyDescent="0.35">
      <c r="A5" s="3" t="s">
        <v>21</v>
      </c>
      <c r="B5" s="3" t="s">
        <v>71</v>
      </c>
      <c r="C5" t="s">
        <v>72</v>
      </c>
      <c r="D5" s="36">
        <v>1070</v>
      </c>
      <c r="E5" s="36">
        <v>1070</v>
      </c>
      <c r="F5" s="36">
        <v>1070</v>
      </c>
      <c r="G5" s="36">
        <v>1070</v>
      </c>
      <c r="H5" s="41" t="s">
        <v>94</v>
      </c>
    </row>
    <row r="6" spans="1:8" x14ac:dyDescent="0.35">
      <c r="A6" s="3" t="s">
        <v>21</v>
      </c>
      <c r="B6" s="3" t="s">
        <v>73</v>
      </c>
      <c r="C6" s="3" t="s">
        <v>72</v>
      </c>
      <c r="D6" s="36">
        <v>750</v>
      </c>
      <c r="E6" s="36">
        <v>750</v>
      </c>
      <c r="F6" s="36">
        <v>750</v>
      </c>
      <c r="G6" s="36">
        <v>750</v>
      </c>
      <c r="H6" s="41" t="s">
        <v>94</v>
      </c>
    </row>
    <row r="7" spans="1:8" x14ac:dyDescent="0.35">
      <c r="A7" s="3" t="s">
        <v>21</v>
      </c>
      <c r="B7" s="3" t="s">
        <v>74</v>
      </c>
      <c r="C7" s="3" t="s">
        <v>75</v>
      </c>
      <c r="D7" s="42">
        <v>50</v>
      </c>
      <c r="E7" s="42">
        <v>50</v>
      </c>
      <c r="F7" s="42">
        <v>50</v>
      </c>
      <c r="G7" s="42">
        <v>50</v>
      </c>
      <c r="H7" s="41" t="s">
        <v>94</v>
      </c>
    </row>
    <row r="8" spans="1:8" x14ac:dyDescent="0.35">
      <c r="A8" s="3" t="s">
        <v>22</v>
      </c>
      <c r="B8" s="3" t="s">
        <v>74</v>
      </c>
      <c r="C8" t="s">
        <v>75</v>
      </c>
      <c r="D8" s="43">
        <f t="shared" ref="D8:G8" si="0">0.55*1.063610459*1.026002679</f>
        <v>0.6001969491905309</v>
      </c>
      <c r="E8" s="43">
        <f t="shared" si="0"/>
        <v>0.6001969491905309</v>
      </c>
      <c r="F8" s="43">
        <f t="shared" si="0"/>
        <v>0.6001969491905309</v>
      </c>
      <c r="G8" s="43">
        <f t="shared" si="0"/>
        <v>0.6001969491905309</v>
      </c>
      <c r="H8" s="41" t="s">
        <v>94</v>
      </c>
    </row>
    <row r="9" spans="1:8" x14ac:dyDescent="0.35">
      <c r="A9" s="3" t="s">
        <v>22</v>
      </c>
      <c r="B9" s="3" t="s">
        <v>74</v>
      </c>
      <c r="C9" s="3" t="s">
        <v>76</v>
      </c>
      <c r="D9" s="42">
        <f t="shared" ref="D9:G9" si="1">60*1.063610459*1.026002679</f>
        <v>65.476030820785184</v>
      </c>
      <c r="E9" s="42">
        <f t="shared" si="1"/>
        <v>65.476030820785184</v>
      </c>
      <c r="F9" s="42">
        <f t="shared" si="1"/>
        <v>65.476030820785184</v>
      </c>
      <c r="G9" s="42">
        <f t="shared" si="1"/>
        <v>65.476030820785184</v>
      </c>
      <c r="H9" s="41" t="s">
        <v>94</v>
      </c>
    </row>
    <row r="10" spans="1:8" x14ac:dyDescent="0.35">
      <c r="A10" s="3" t="s">
        <v>22</v>
      </c>
      <c r="B10" s="3" t="s">
        <v>73</v>
      </c>
      <c r="C10" s="3" t="s">
        <v>72</v>
      </c>
      <c r="D10" s="43">
        <f t="shared" ref="D10:G10" si="2">400*1.161328697*1.026002679</f>
        <v>476.6105417286318</v>
      </c>
      <c r="E10" s="43">
        <f t="shared" si="2"/>
        <v>476.6105417286318</v>
      </c>
      <c r="F10" s="43">
        <f t="shared" si="2"/>
        <v>476.6105417286318</v>
      </c>
      <c r="G10" s="43">
        <f t="shared" si="2"/>
        <v>476.6105417286318</v>
      </c>
      <c r="H10" s="41" t="s">
        <v>94</v>
      </c>
    </row>
    <row r="11" spans="1:8" x14ac:dyDescent="0.35">
      <c r="A11" s="6" t="s">
        <v>23</v>
      </c>
      <c r="B11" s="3" t="s">
        <v>71</v>
      </c>
      <c r="C11" s="6" t="s">
        <v>72</v>
      </c>
      <c r="D11" s="42">
        <v>1112.080199757384</v>
      </c>
      <c r="E11" s="42">
        <v>1112.080199757384</v>
      </c>
      <c r="F11" s="42">
        <v>1112.080199757384</v>
      </c>
      <c r="G11" s="42">
        <v>1112.080199757384</v>
      </c>
      <c r="H11" s="41" t="s">
        <v>94</v>
      </c>
    </row>
    <row r="12" spans="1:8" x14ac:dyDescent="0.35">
      <c r="A12" s="3" t="s">
        <v>23</v>
      </c>
      <c r="B12" s="3" t="s">
        <v>73</v>
      </c>
      <c r="C12" t="s">
        <v>72</v>
      </c>
      <c r="D12" s="43">
        <v>573.7322848748322</v>
      </c>
      <c r="E12" s="43">
        <v>573.7322848748322</v>
      </c>
      <c r="F12" s="43">
        <v>573.7322848748322</v>
      </c>
      <c r="G12" s="43">
        <v>573.7322848748322</v>
      </c>
      <c r="H12" s="41" t="s">
        <v>94</v>
      </c>
    </row>
    <row r="13" spans="1:8" x14ac:dyDescent="0.35">
      <c r="A13" s="3" t="s">
        <v>24</v>
      </c>
      <c r="B13" s="3" t="s">
        <v>73</v>
      </c>
      <c r="C13" s="3" t="s">
        <v>72</v>
      </c>
      <c r="D13" s="42">
        <f t="shared" ref="D13:G13" si="3">470*1.063610459*1.026002679</f>
        <v>512.89557476281732</v>
      </c>
      <c r="E13" s="42">
        <f t="shared" si="3"/>
        <v>512.89557476281732</v>
      </c>
      <c r="F13" s="42">
        <f t="shared" si="3"/>
        <v>512.89557476281732</v>
      </c>
      <c r="G13" s="42">
        <f t="shared" si="3"/>
        <v>512.89557476281732</v>
      </c>
      <c r="H13" s="41" t="s">
        <v>94</v>
      </c>
    </row>
    <row r="14" spans="1:8" x14ac:dyDescent="0.35">
      <c r="A14" s="3" t="s">
        <v>24</v>
      </c>
      <c r="B14" s="3" t="s">
        <v>74</v>
      </c>
      <c r="C14" s="3" t="s">
        <v>77</v>
      </c>
      <c r="D14" s="42">
        <f t="shared" ref="D14:G14" si="4">70*1.063610459*1.026002679</f>
        <v>76.38870262424939</v>
      </c>
      <c r="E14" s="42">
        <f t="shared" si="4"/>
        <v>76.38870262424939</v>
      </c>
      <c r="F14" s="42">
        <f t="shared" si="4"/>
        <v>76.38870262424939</v>
      </c>
      <c r="G14" s="42">
        <f t="shared" si="4"/>
        <v>76.38870262424939</v>
      </c>
      <c r="H14" s="41" t="s">
        <v>94</v>
      </c>
    </row>
    <row r="15" spans="1:8" x14ac:dyDescent="0.35">
      <c r="A15" s="3" t="s">
        <v>24</v>
      </c>
      <c r="B15" s="3" t="s">
        <v>74</v>
      </c>
      <c r="C15" t="s">
        <v>76</v>
      </c>
      <c r="D15" s="43">
        <f t="shared" ref="D15:G15" si="5">38*1.063610459*1.026002679</f>
        <v>41.468152853163943</v>
      </c>
      <c r="E15" s="43">
        <f t="shared" si="5"/>
        <v>41.468152853163943</v>
      </c>
      <c r="F15" s="43">
        <f t="shared" si="5"/>
        <v>41.468152853163943</v>
      </c>
      <c r="G15" s="43">
        <f t="shared" si="5"/>
        <v>41.468152853163943</v>
      </c>
      <c r="H15" s="41" t="s">
        <v>94</v>
      </c>
    </row>
    <row r="16" spans="1:8" x14ac:dyDescent="0.35">
      <c r="A16" s="3" t="s">
        <v>25</v>
      </c>
      <c r="B16" s="3" t="s">
        <v>71</v>
      </c>
      <c r="C16" s="3" t="s">
        <v>72</v>
      </c>
      <c r="D16" s="42">
        <f t="shared" ref="D16:G16" si="6">450*1.161328697*1.026002679</f>
        <v>536.18685944471076</v>
      </c>
      <c r="E16" s="42">
        <f t="shared" si="6"/>
        <v>536.18685944471076</v>
      </c>
      <c r="F16" s="42">
        <f t="shared" si="6"/>
        <v>536.18685944471076</v>
      </c>
      <c r="G16" s="42">
        <f t="shared" si="6"/>
        <v>536.18685944471076</v>
      </c>
      <c r="H16" s="41" t="s">
        <v>94</v>
      </c>
    </row>
    <row r="17" spans="1:8" x14ac:dyDescent="0.35">
      <c r="A17" s="3" t="s">
        <v>25</v>
      </c>
      <c r="B17" s="3" t="s">
        <v>73</v>
      </c>
      <c r="C17" t="s">
        <v>72</v>
      </c>
      <c r="D17" s="43">
        <f t="shared" ref="D17:G17" si="7">350*1.161328697*1.026002679</f>
        <v>417.03422401255284</v>
      </c>
      <c r="E17" s="43">
        <f t="shared" si="7"/>
        <v>417.03422401255284</v>
      </c>
      <c r="F17" s="43">
        <f t="shared" si="7"/>
        <v>417.03422401255284</v>
      </c>
      <c r="G17" s="43">
        <f t="shared" si="7"/>
        <v>417.03422401255284</v>
      </c>
      <c r="H17" s="41" t="s">
        <v>94</v>
      </c>
    </row>
    <row r="18" spans="1:8" x14ac:dyDescent="0.35">
      <c r="A18" s="3" t="s">
        <v>25</v>
      </c>
      <c r="B18" s="3" t="s">
        <v>74</v>
      </c>
      <c r="C18" t="s">
        <v>77</v>
      </c>
      <c r="D18" s="43">
        <f t="shared" ref="D18:G18" si="8">70*1.161328697*1.026002679</f>
        <v>83.406844802510562</v>
      </c>
      <c r="E18" s="43">
        <f t="shared" si="8"/>
        <v>83.406844802510562</v>
      </c>
      <c r="F18" s="43">
        <f t="shared" si="8"/>
        <v>83.406844802510562</v>
      </c>
      <c r="G18" s="43">
        <f t="shared" si="8"/>
        <v>83.406844802510562</v>
      </c>
      <c r="H18" s="41" t="s">
        <v>94</v>
      </c>
    </row>
    <row r="19" spans="1:8" x14ac:dyDescent="0.35">
      <c r="A19" s="3" t="s">
        <v>25</v>
      </c>
      <c r="B19" s="3" t="s">
        <v>74</v>
      </c>
      <c r="C19" s="3" t="s">
        <v>76</v>
      </c>
      <c r="D19" s="42">
        <f t="shared" ref="D19:G19" si="9">38*1.161328697*1.026002679</f>
        <v>45.278001464220011</v>
      </c>
      <c r="E19" s="42">
        <f t="shared" si="9"/>
        <v>45.278001464220011</v>
      </c>
      <c r="F19" s="42">
        <f t="shared" si="9"/>
        <v>45.278001464220011</v>
      </c>
      <c r="G19" s="42">
        <f t="shared" si="9"/>
        <v>45.278001464220011</v>
      </c>
      <c r="H19" s="41" t="s">
        <v>94</v>
      </c>
    </row>
    <row r="20" spans="1:8" x14ac:dyDescent="0.35">
      <c r="A20" s="3" t="s">
        <v>25</v>
      </c>
      <c r="B20" s="3" t="s">
        <v>74</v>
      </c>
      <c r="C20" t="s">
        <v>75</v>
      </c>
      <c r="D20" s="43">
        <f t="shared" ref="D20:G22" si="10">25*1.161328697*1.026002679</f>
        <v>29.788158858039488</v>
      </c>
      <c r="E20" s="43">
        <f t="shared" si="10"/>
        <v>29.788158858039488</v>
      </c>
      <c r="F20" s="43">
        <f t="shared" si="10"/>
        <v>29.788158858039488</v>
      </c>
      <c r="G20" s="43">
        <f t="shared" si="10"/>
        <v>29.788158858039488</v>
      </c>
      <c r="H20" s="41" t="s">
        <v>94</v>
      </c>
    </row>
    <row r="21" spans="1:8" x14ac:dyDescent="0.35">
      <c r="A21" s="3" t="s">
        <v>25</v>
      </c>
      <c r="B21" s="3" t="s">
        <v>74</v>
      </c>
      <c r="C21" s="3" t="s">
        <v>78</v>
      </c>
      <c r="D21" s="42">
        <f t="shared" si="10"/>
        <v>29.788158858039488</v>
      </c>
      <c r="E21" s="42">
        <f t="shared" si="10"/>
        <v>29.788158858039488</v>
      </c>
      <c r="F21" s="42">
        <f t="shared" si="10"/>
        <v>29.788158858039488</v>
      </c>
      <c r="G21" s="42">
        <f t="shared" si="10"/>
        <v>29.788158858039488</v>
      </c>
      <c r="H21" s="41" t="s">
        <v>94</v>
      </c>
    </row>
    <row r="22" spans="1:8" x14ac:dyDescent="0.35">
      <c r="A22" s="3" t="s">
        <v>25</v>
      </c>
      <c r="B22" s="3" t="s">
        <v>74</v>
      </c>
      <c r="C22" t="s">
        <v>79</v>
      </c>
      <c r="D22" s="43">
        <f t="shared" si="10"/>
        <v>29.788158858039488</v>
      </c>
      <c r="E22" s="43">
        <f t="shared" si="10"/>
        <v>29.788158858039488</v>
      </c>
      <c r="F22" s="43">
        <f t="shared" si="10"/>
        <v>29.788158858039488</v>
      </c>
      <c r="G22" s="43">
        <f t="shared" si="10"/>
        <v>29.788158858039488</v>
      </c>
      <c r="H22" s="41" t="s">
        <v>94</v>
      </c>
    </row>
    <row r="23" spans="1:8" x14ac:dyDescent="0.35">
      <c r="A23" s="6" t="s">
        <v>30</v>
      </c>
      <c r="B23" s="6" t="s">
        <v>71</v>
      </c>
      <c r="C23" s="6" t="s">
        <v>72</v>
      </c>
      <c r="D23" s="42">
        <v>1080.5767874986891</v>
      </c>
      <c r="E23" s="42">
        <v>1080.5767874986891</v>
      </c>
      <c r="F23" s="42">
        <v>1080.5767874986891</v>
      </c>
      <c r="G23" s="42">
        <v>1080.5767874986891</v>
      </c>
      <c r="H23" s="41" t="s">
        <v>94</v>
      </c>
    </row>
    <row r="24" spans="1:8" x14ac:dyDescent="0.35">
      <c r="A24" s="6" t="s">
        <v>30</v>
      </c>
      <c r="B24" s="3" t="s">
        <v>73</v>
      </c>
      <c r="C24" s="6" t="s">
        <v>72</v>
      </c>
      <c r="D24" s="43">
        <v>631.4</v>
      </c>
      <c r="E24" s="43">
        <v>631.4</v>
      </c>
      <c r="F24" s="43">
        <v>631.4</v>
      </c>
      <c r="G24" s="43">
        <v>631.4</v>
      </c>
      <c r="H24" s="41" t="s">
        <v>94</v>
      </c>
    </row>
    <row r="25" spans="1:8" x14ac:dyDescent="0.35">
      <c r="A25" s="3" t="s">
        <v>26</v>
      </c>
      <c r="B25" s="3" t="s">
        <v>71</v>
      </c>
      <c r="C25" s="3" t="s">
        <v>72</v>
      </c>
      <c r="D25" s="42">
        <f t="shared" ref="D25:G25" si="11">683*1.161328697*1.026002679</f>
        <v>813.81250000163868</v>
      </c>
      <c r="E25" s="42">
        <f t="shared" si="11"/>
        <v>813.81250000163868</v>
      </c>
      <c r="F25" s="42">
        <f t="shared" si="11"/>
        <v>813.81250000163868</v>
      </c>
      <c r="G25" s="42">
        <f t="shared" si="11"/>
        <v>813.81250000163868</v>
      </c>
      <c r="H25" s="41" t="s">
        <v>94</v>
      </c>
    </row>
    <row r="26" spans="1:8" x14ac:dyDescent="0.35">
      <c r="A26" s="3" t="s">
        <v>26</v>
      </c>
      <c r="B26" s="3" t="s">
        <v>73</v>
      </c>
      <c r="C26" t="s">
        <v>72</v>
      </c>
      <c r="D26" s="43">
        <f t="shared" ref="D26:G26" si="12">525*1.161328697*1.026002679</f>
        <v>625.55133601882926</v>
      </c>
      <c r="E26" s="43">
        <f t="shared" si="12"/>
        <v>625.55133601882926</v>
      </c>
      <c r="F26" s="43">
        <f t="shared" si="12"/>
        <v>625.55133601882926</v>
      </c>
      <c r="G26" s="43">
        <f t="shared" si="12"/>
        <v>625.55133601882926</v>
      </c>
      <c r="H26" s="41" t="s">
        <v>94</v>
      </c>
    </row>
    <row r="27" spans="1:8" x14ac:dyDescent="0.35">
      <c r="A27" s="3" t="s">
        <v>27</v>
      </c>
      <c r="B27" s="3" t="s">
        <v>74</v>
      </c>
      <c r="C27" t="s">
        <v>75</v>
      </c>
      <c r="D27" s="43">
        <f t="shared" ref="D27:G27" si="13">2.2*1.063610459*1.026002679</f>
        <v>2.4007877967621236</v>
      </c>
      <c r="E27" s="43">
        <f t="shared" si="13"/>
        <v>2.4007877967621236</v>
      </c>
      <c r="F27" s="43">
        <f t="shared" si="13"/>
        <v>2.4007877967621236</v>
      </c>
      <c r="G27" s="43">
        <f t="shared" si="13"/>
        <v>2.4007877967621236</v>
      </c>
      <c r="H27" s="41" t="s">
        <v>94</v>
      </c>
    </row>
    <row r="28" spans="1:8" x14ac:dyDescent="0.35">
      <c r="A28" s="3" t="s">
        <v>27</v>
      </c>
      <c r="B28" s="3" t="s">
        <v>74</v>
      </c>
      <c r="C28" s="3" t="s">
        <v>78</v>
      </c>
      <c r="D28" s="42">
        <v>14.382505554222002</v>
      </c>
      <c r="E28" s="42">
        <v>14.382505554222002</v>
      </c>
      <c r="F28" s="42">
        <v>14.382505554222002</v>
      </c>
      <c r="G28" s="42">
        <v>14.382505554222002</v>
      </c>
      <c r="H28" s="41" t="s">
        <v>94</v>
      </c>
    </row>
    <row r="29" spans="1:8" x14ac:dyDescent="0.35">
      <c r="A29" s="3" t="s">
        <v>27</v>
      </c>
      <c r="B29" s="3" t="s">
        <v>74</v>
      </c>
      <c r="C29" t="s">
        <v>77</v>
      </c>
      <c r="D29" s="43">
        <v>32.131325898243006</v>
      </c>
      <c r="E29" s="43">
        <v>32.131325898243006</v>
      </c>
      <c r="F29" s="43">
        <v>32.131325898243006</v>
      </c>
      <c r="G29" s="43">
        <v>32.131325898243006</v>
      </c>
      <c r="H29" s="41" t="s">
        <v>94</v>
      </c>
    </row>
    <row r="30" spans="1:8" x14ac:dyDescent="0.35">
      <c r="A30" s="3" t="s">
        <v>27</v>
      </c>
      <c r="B30" s="3" t="s">
        <v>74</v>
      </c>
      <c r="C30" s="3" t="s">
        <v>76</v>
      </c>
      <c r="D30" s="42">
        <v>830.99855782390205</v>
      </c>
      <c r="E30" s="42">
        <v>830.99855782390205</v>
      </c>
      <c r="F30" s="42">
        <v>830.99855782390205</v>
      </c>
      <c r="G30" s="42">
        <v>830.99855782390205</v>
      </c>
      <c r="H30" s="41" t="s">
        <v>94</v>
      </c>
    </row>
    <row r="31" spans="1:8" x14ac:dyDescent="0.35">
      <c r="A31" s="6" t="s">
        <v>80</v>
      </c>
      <c r="B31" s="6" t="s">
        <v>71</v>
      </c>
      <c r="C31" s="6" t="s">
        <v>72</v>
      </c>
      <c r="D31" s="43">
        <v>593.85342861323704</v>
      </c>
      <c r="E31" s="43">
        <v>593.85342861323704</v>
      </c>
      <c r="F31" s="43">
        <v>593.85342861323704</v>
      </c>
      <c r="G31" s="43">
        <v>593.85342861323704</v>
      </c>
      <c r="H31" s="41" t="s">
        <v>94</v>
      </c>
    </row>
    <row r="32" spans="1:8" x14ac:dyDescent="0.35">
      <c r="A32" s="6" t="s">
        <v>80</v>
      </c>
      <c r="B32" s="3" t="s">
        <v>73</v>
      </c>
      <c r="C32" s="6" t="s">
        <v>72</v>
      </c>
      <c r="D32" s="42">
        <v>546.61831727743504</v>
      </c>
      <c r="E32" s="42">
        <v>546.61831727743504</v>
      </c>
      <c r="F32" s="42">
        <v>546.61831727743504</v>
      </c>
      <c r="G32" s="42">
        <v>546.61831727743504</v>
      </c>
      <c r="H32" s="41" t="s">
        <v>94</v>
      </c>
    </row>
    <row r="33" spans="1:8" x14ac:dyDescent="0.35">
      <c r="A33" s="3" t="s">
        <v>28</v>
      </c>
      <c r="B33" s="3" t="s">
        <v>74</v>
      </c>
      <c r="C33" t="s">
        <v>75</v>
      </c>
      <c r="D33" s="43">
        <v>0</v>
      </c>
      <c r="E33" s="43">
        <v>0</v>
      </c>
      <c r="F33" s="43">
        <v>0</v>
      </c>
      <c r="G33" s="43">
        <v>0</v>
      </c>
      <c r="H33" s="41" t="s">
        <v>94</v>
      </c>
    </row>
    <row r="34" spans="1:8" x14ac:dyDescent="0.35">
      <c r="A34" s="3" t="s">
        <v>28</v>
      </c>
      <c r="B34" s="3" t="s">
        <v>74</v>
      </c>
      <c r="C34" s="3" t="s">
        <v>77</v>
      </c>
      <c r="D34" s="42">
        <v>220.59057598500002</v>
      </c>
      <c r="E34" s="42">
        <v>220.59057598500002</v>
      </c>
      <c r="F34" s="42">
        <v>220.59057598500002</v>
      </c>
      <c r="G34" s="42">
        <v>220.59057598500002</v>
      </c>
      <c r="H34" s="41" t="s">
        <v>94</v>
      </c>
    </row>
    <row r="35" spans="1:8" x14ac:dyDescent="0.35">
      <c r="A35" s="6" t="s">
        <v>20</v>
      </c>
      <c r="B35" s="6" t="s">
        <v>74</v>
      </c>
      <c r="C35" s="3" t="s">
        <v>78</v>
      </c>
      <c r="D35" s="42">
        <v>0</v>
      </c>
      <c r="E35" s="42">
        <v>0</v>
      </c>
      <c r="F35" s="42">
        <v>0</v>
      </c>
      <c r="G35" s="42">
        <v>0</v>
      </c>
      <c r="H35" s="36" t="s">
        <v>95</v>
      </c>
    </row>
    <row r="36" spans="1:8" x14ac:dyDescent="0.35">
      <c r="A36" s="6" t="s">
        <v>20</v>
      </c>
      <c r="B36" s="6" t="s">
        <v>74</v>
      </c>
      <c r="C36" s="3" t="s">
        <v>79</v>
      </c>
      <c r="D36" s="43">
        <v>0</v>
      </c>
      <c r="E36" s="43">
        <v>0</v>
      </c>
      <c r="F36" s="43">
        <v>0</v>
      </c>
      <c r="G36" s="43">
        <v>0</v>
      </c>
      <c r="H36" s="36" t="s">
        <v>95</v>
      </c>
    </row>
    <row r="37" spans="1:8" x14ac:dyDescent="0.35">
      <c r="A37" s="6" t="s">
        <v>20</v>
      </c>
      <c r="B37" s="6" t="s">
        <v>74</v>
      </c>
      <c r="C37" s="3" t="s">
        <v>81</v>
      </c>
      <c r="D37" s="42">
        <v>0</v>
      </c>
      <c r="E37" s="42">
        <v>0</v>
      </c>
      <c r="F37" s="42">
        <v>0</v>
      </c>
      <c r="G37" s="42">
        <v>0</v>
      </c>
      <c r="H37" s="36" t="s">
        <v>95</v>
      </c>
    </row>
    <row r="38" spans="1:8" x14ac:dyDescent="0.35">
      <c r="A38" s="6" t="s">
        <v>20</v>
      </c>
      <c r="B38" s="6" t="s">
        <v>74</v>
      </c>
      <c r="C38" s="3" t="s">
        <v>82</v>
      </c>
      <c r="D38" s="43">
        <v>0</v>
      </c>
      <c r="E38" s="43">
        <v>0</v>
      </c>
      <c r="F38" s="43">
        <v>0</v>
      </c>
      <c r="G38" s="43">
        <v>0</v>
      </c>
      <c r="H38" s="36" t="s">
        <v>95</v>
      </c>
    </row>
    <row r="39" spans="1:8" x14ac:dyDescent="0.35">
      <c r="A39" s="6" t="s">
        <v>20</v>
      </c>
      <c r="B39" s="6" t="s">
        <v>74</v>
      </c>
      <c r="C39" s="3" t="s">
        <v>83</v>
      </c>
      <c r="D39" s="42">
        <v>0</v>
      </c>
      <c r="E39" s="42">
        <v>0</v>
      </c>
      <c r="F39" s="42">
        <v>0</v>
      </c>
      <c r="G39" s="42">
        <v>0</v>
      </c>
      <c r="H39" s="36" t="s">
        <v>95</v>
      </c>
    </row>
    <row r="40" spans="1:8" x14ac:dyDescent="0.35">
      <c r="A40" s="3" t="s">
        <v>27</v>
      </c>
      <c r="B40" s="3" t="s">
        <v>71</v>
      </c>
      <c r="C40" s="3" t="s">
        <v>72</v>
      </c>
      <c r="D40" s="42">
        <v>730.71192596504704</v>
      </c>
      <c r="E40" s="42">
        <v>730.71192596504704</v>
      </c>
      <c r="F40" s="42">
        <v>730.71192596504704</v>
      </c>
      <c r="G40" s="42">
        <v>730.71192596504704</v>
      </c>
      <c r="H40" s="41" t="s">
        <v>94</v>
      </c>
    </row>
    <row r="41" spans="1:8" x14ac:dyDescent="0.35">
      <c r="A41" s="3" t="s">
        <v>27</v>
      </c>
      <c r="B41" s="3" t="s">
        <v>73</v>
      </c>
      <c r="C41" t="s">
        <v>72</v>
      </c>
      <c r="D41" s="43">
        <v>183.43696697305202</v>
      </c>
      <c r="E41" s="43">
        <v>183.43696697305202</v>
      </c>
      <c r="F41" s="43">
        <v>183.43696697305202</v>
      </c>
      <c r="G41" s="43">
        <v>183.43696697305202</v>
      </c>
      <c r="H41" s="41" t="s">
        <v>94</v>
      </c>
    </row>
    <row r="42" spans="1:8" x14ac:dyDescent="0.35">
      <c r="A42" s="3" t="s">
        <v>28</v>
      </c>
      <c r="B42" s="3" t="s">
        <v>71</v>
      </c>
      <c r="C42" t="s">
        <v>72</v>
      </c>
      <c r="D42" s="43">
        <v>1333.8034827000001</v>
      </c>
      <c r="E42" s="43">
        <v>1333.8034827000001</v>
      </c>
      <c r="F42" s="43">
        <v>1333.8034827000001</v>
      </c>
      <c r="G42" s="43">
        <v>1333.8034827000001</v>
      </c>
      <c r="H42" s="41" t="s">
        <v>94</v>
      </c>
    </row>
    <row r="43" spans="1:8" x14ac:dyDescent="0.35">
      <c r="A43" s="3" t="s">
        <v>28</v>
      </c>
      <c r="B43" s="3" t="s">
        <v>73</v>
      </c>
      <c r="C43" s="3" t="s">
        <v>72</v>
      </c>
      <c r="D43" s="42">
        <v>615.60160740000003</v>
      </c>
      <c r="E43" s="42">
        <v>615.60160740000003</v>
      </c>
      <c r="F43" s="42">
        <v>615.60160740000003</v>
      </c>
      <c r="G43" s="42">
        <v>615.60160740000003</v>
      </c>
      <c r="H43" s="41" t="s">
        <v>94</v>
      </c>
    </row>
    <row r="44" spans="1:8" x14ac:dyDescent="0.35">
      <c r="A44" s="13" t="s">
        <v>29</v>
      </c>
      <c r="B44" s="14" t="s">
        <v>74</v>
      </c>
      <c r="C44" s="14" t="s">
        <v>75</v>
      </c>
      <c r="D44" s="43">
        <v>0</v>
      </c>
      <c r="E44" s="43">
        <v>0</v>
      </c>
      <c r="F44" s="43">
        <v>0</v>
      </c>
      <c r="G44" s="43">
        <v>0</v>
      </c>
      <c r="H44" s="33" t="s">
        <v>84</v>
      </c>
    </row>
    <row r="45" spans="1:8" x14ac:dyDescent="0.35">
      <c r="A45" s="6" t="s">
        <v>32</v>
      </c>
      <c r="B45" s="6" t="s">
        <v>74</v>
      </c>
      <c r="C45" s="6" t="s">
        <v>75</v>
      </c>
      <c r="D45" s="36">
        <v>0</v>
      </c>
      <c r="E45" s="36">
        <v>0</v>
      </c>
      <c r="F45" s="36">
        <v>0</v>
      </c>
      <c r="G45" s="36">
        <v>0</v>
      </c>
      <c r="H45" s="33" t="s">
        <v>84</v>
      </c>
    </row>
    <row r="46" spans="1:8" x14ac:dyDescent="0.35">
      <c r="A46" s="6" t="s">
        <v>32</v>
      </c>
      <c r="B46" s="6" t="s">
        <v>74</v>
      </c>
      <c r="C46" s="6" t="s">
        <v>77</v>
      </c>
      <c r="D46" s="36">
        <v>0</v>
      </c>
      <c r="E46" s="36">
        <v>0</v>
      </c>
      <c r="F46" s="36">
        <v>0</v>
      </c>
      <c r="G46" s="36">
        <v>0</v>
      </c>
      <c r="H46" s="33" t="s">
        <v>84</v>
      </c>
    </row>
    <row r="47" spans="1:8" x14ac:dyDescent="0.35">
      <c r="A47" s="6" t="s">
        <v>32</v>
      </c>
      <c r="B47" s="6" t="s">
        <v>74</v>
      </c>
      <c r="C47" s="6" t="s">
        <v>76</v>
      </c>
      <c r="D47" s="36">
        <v>0</v>
      </c>
      <c r="E47" s="36">
        <v>0</v>
      </c>
      <c r="F47" s="36">
        <v>0</v>
      </c>
      <c r="G47" s="36">
        <v>0</v>
      </c>
      <c r="H47" s="33" t="s">
        <v>84</v>
      </c>
    </row>
    <row r="48" spans="1:8" x14ac:dyDescent="0.35">
      <c r="A48" s="3" t="s">
        <v>85</v>
      </c>
      <c r="B48" s="16" t="s">
        <v>71</v>
      </c>
      <c r="C48" s="16" t="s">
        <v>72</v>
      </c>
      <c r="D48" s="36">
        <f t="shared" ref="D48:G48" si="14">880*1.226082863</f>
        <v>1078.95291944</v>
      </c>
      <c r="E48" s="36">
        <f t="shared" si="14"/>
        <v>1078.95291944</v>
      </c>
      <c r="F48" s="36">
        <f t="shared" si="14"/>
        <v>1078.95291944</v>
      </c>
      <c r="G48" s="36">
        <f t="shared" si="14"/>
        <v>1078.95291944</v>
      </c>
      <c r="H48" s="41" t="s">
        <v>94</v>
      </c>
    </row>
    <row r="49" spans="1:8" x14ac:dyDescent="0.35">
      <c r="A49" s="3" t="s">
        <v>85</v>
      </c>
      <c r="B49" s="16" t="s">
        <v>73</v>
      </c>
      <c r="C49" s="16" t="s">
        <v>72</v>
      </c>
      <c r="D49" s="36">
        <f t="shared" ref="D49:G49" si="15">470*1.226082863</f>
        <v>576.25894560999996</v>
      </c>
      <c r="E49" s="36">
        <f t="shared" si="15"/>
        <v>576.25894560999996</v>
      </c>
      <c r="F49" s="36">
        <f t="shared" si="15"/>
        <v>576.25894560999996</v>
      </c>
      <c r="G49" s="36">
        <f t="shared" si="15"/>
        <v>576.25894560999996</v>
      </c>
      <c r="H49" s="41" t="s">
        <v>94</v>
      </c>
    </row>
    <row r="50" spans="1:8" x14ac:dyDescent="0.35">
      <c r="A50" s="16" t="s">
        <v>86</v>
      </c>
      <c r="B50" s="16" t="s">
        <v>71</v>
      </c>
      <c r="C50" s="16" t="s">
        <v>72</v>
      </c>
      <c r="D50" s="36">
        <f t="shared" ref="D50:G50" si="16">880*1.226082863</f>
        <v>1078.95291944</v>
      </c>
      <c r="E50" s="36">
        <f t="shared" si="16"/>
        <v>1078.95291944</v>
      </c>
      <c r="F50" s="36">
        <f t="shared" si="16"/>
        <v>1078.95291944</v>
      </c>
      <c r="G50" s="36">
        <f t="shared" si="16"/>
        <v>1078.95291944</v>
      </c>
      <c r="H50" s="41" t="s">
        <v>94</v>
      </c>
    </row>
    <row r="51" spans="1:8" x14ac:dyDescent="0.35">
      <c r="A51" s="16" t="s">
        <v>86</v>
      </c>
      <c r="B51" s="16" t="s">
        <v>73</v>
      </c>
      <c r="C51" s="16" t="s">
        <v>72</v>
      </c>
      <c r="D51" s="36">
        <f t="shared" ref="D51:G51" si="17">470*1.226082863</f>
        <v>576.25894560999996</v>
      </c>
      <c r="E51" s="36">
        <f t="shared" si="17"/>
        <v>576.25894560999996</v>
      </c>
      <c r="F51" s="36">
        <f t="shared" si="17"/>
        <v>576.25894560999996</v>
      </c>
      <c r="G51" s="36">
        <f t="shared" si="17"/>
        <v>576.25894560999996</v>
      </c>
      <c r="H51" s="41" t="s">
        <v>94</v>
      </c>
    </row>
    <row r="52" spans="1:8" x14ac:dyDescent="0.35">
      <c r="A52" s="16" t="s">
        <v>31</v>
      </c>
      <c r="B52" s="25" t="s">
        <v>71</v>
      </c>
      <c r="C52" s="16" t="s">
        <v>72</v>
      </c>
      <c r="D52" s="36">
        <v>791</v>
      </c>
      <c r="E52" s="36">
        <v>791</v>
      </c>
      <c r="F52" s="36">
        <v>791</v>
      </c>
      <c r="G52" s="36">
        <v>791</v>
      </c>
      <c r="H52" s="41" t="s">
        <v>94</v>
      </c>
    </row>
    <row r="53" spans="1:8" x14ac:dyDescent="0.35">
      <c r="A53" s="16" t="s">
        <v>31</v>
      </c>
      <c r="B53" s="26" t="s">
        <v>73</v>
      </c>
      <c r="C53" s="16" t="s">
        <v>72</v>
      </c>
      <c r="D53" s="36">
        <v>717</v>
      </c>
      <c r="E53" s="36">
        <v>717</v>
      </c>
      <c r="F53" s="36">
        <v>717</v>
      </c>
      <c r="G53" s="36">
        <v>717</v>
      </c>
      <c r="H53" s="41" t="s">
        <v>94</v>
      </c>
    </row>
    <row r="54" spans="1:8" x14ac:dyDescent="0.35">
      <c r="A54" s="16" t="s">
        <v>31</v>
      </c>
      <c r="B54" s="25" t="s">
        <v>74</v>
      </c>
      <c r="C54" s="14" t="s">
        <v>75</v>
      </c>
      <c r="D54" s="36">
        <v>55</v>
      </c>
      <c r="E54" s="36">
        <v>55</v>
      </c>
      <c r="F54" s="36">
        <v>55</v>
      </c>
      <c r="G54" s="36">
        <v>55</v>
      </c>
      <c r="H54" s="41" t="s">
        <v>94</v>
      </c>
    </row>
  </sheetData>
  <phoneticPr fontId="4" type="noConversion"/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15EC-281F-4153-9B26-C539871AE1FA}">
  <sheetPr codeName="Sheet5"/>
  <dimension ref="A1:I53"/>
  <sheetViews>
    <sheetView workbookViewId="0">
      <pane ySplit="1" topLeftCell="A2" activePane="bottomLeft" state="frozen"/>
      <selection pane="bottomLeft" activeCell="I6" sqref="I6"/>
    </sheetView>
  </sheetViews>
  <sheetFormatPr defaultColWidth="8.7265625" defaultRowHeight="14.5" x14ac:dyDescent="0.35"/>
  <cols>
    <col min="1" max="1" width="10.453125" style="1" customWidth="1"/>
    <col min="2" max="2" width="22.54296875" style="3" customWidth="1"/>
    <col min="3" max="3" width="33" style="1" customWidth="1"/>
    <col min="4" max="8" width="15.54296875" style="3" customWidth="1"/>
    <col min="9" max="9" width="28.54296875" style="3" bestFit="1" customWidth="1"/>
    <col min="10" max="16384" width="8.7265625" style="3"/>
  </cols>
  <sheetData>
    <row r="1" spans="1:9" s="5" customFormat="1" x14ac:dyDescent="0.35">
      <c r="A1" s="4" t="s">
        <v>19</v>
      </c>
      <c r="B1" s="4" t="s">
        <v>64</v>
      </c>
      <c r="C1" s="4" t="s">
        <v>65</v>
      </c>
      <c r="D1" s="4" t="s">
        <v>66</v>
      </c>
      <c r="E1" s="4" t="s">
        <v>67</v>
      </c>
      <c r="F1" s="4" t="s">
        <v>68</v>
      </c>
      <c r="G1" s="4" t="s">
        <v>69</v>
      </c>
      <c r="H1" s="4" t="s">
        <v>70</v>
      </c>
      <c r="I1" s="4" t="s">
        <v>93</v>
      </c>
    </row>
    <row r="2" spans="1:9" x14ac:dyDescent="0.35">
      <c r="A2" s="3" t="s">
        <v>20</v>
      </c>
      <c r="B2" s="3" t="s">
        <v>71</v>
      </c>
      <c r="C2" s="3" t="s">
        <v>72</v>
      </c>
      <c r="D2" s="36">
        <v>32</v>
      </c>
      <c r="E2" s="36">
        <v>32</v>
      </c>
      <c r="F2" s="36">
        <v>32</v>
      </c>
      <c r="G2" s="36">
        <v>32</v>
      </c>
      <c r="H2" s="36">
        <v>32</v>
      </c>
      <c r="I2" s="36" t="s">
        <v>95</v>
      </c>
    </row>
    <row r="3" spans="1:9" x14ac:dyDescent="0.35">
      <c r="A3" s="3" t="s">
        <v>20</v>
      </c>
      <c r="B3" s="3" t="s">
        <v>73</v>
      </c>
      <c r="C3" s="3" t="s">
        <v>72</v>
      </c>
      <c r="D3" s="36">
        <v>30</v>
      </c>
      <c r="E3" s="36">
        <v>30</v>
      </c>
      <c r="F3" s="36">
        <v>30</v>
      </c>
      <c r="G3" s="36">
        <v>30</v>
      </c>
      <c r="H3" s="36">
        <v>30</v>
      </c>
      <c r="I3" s="36" t="s">
        <v>95</v>
      </c>
    </row>
    <row r="4" spans="1:9" x14ac:dyDescent="0.35">
      <c r="A4" s="3" t="s">
        <v>20</v>
      </c>
      <c r="B4" s="3" t="s">
        <v>74</v>
      </c>
      <c r="C4" s="3" t="s">
        <v>75</v>
      </c>
      <c r="D4" s="36">
        <v>26</v>
      </c>
      <c r="E4" s="36">
        <v>26</v>
      </c>
      <c r="F4" s="36">
        <v>26</v>
      </c>
      <c r="G4" s="36">
        <v>26</v>
      </c>
      <c r="H4" s="36">
        <v>26</v>
      </c>
      <c r="I4" s="36" t="s">
        <v>95</v>
      </c>
    </row>
    <row r="5" spans="1:9" x14ac:dyDescent="0.35">
      <c r="A5" s="3" t="s">
        <v>21</v>
      </c>
      <c r="B5" s="3" t="s">
        <v>71</v>
      </c>
      <c r="C5" s="3" t="s">
        <v>72</v>
      </c>
      <c r="D5" s="36">
        <v>32.1</v>
      </c>
      <c r="E5" s="36">
        <v>32.1</v>
      </c>
      <c r="F5" s="36">
        <v>32.1</v>
      </c>
      <c r="G5" s="36">
        <v>32.1</v>
      </c>
      <c r="H5" s="36">
        <v>32.1</v>
      </c>
      <c r="I5" s="41" t="s">
        <v>94</v>
      </c>
    </row>
    <row r="6" spans="1:9" x14ac:dyDescent="0.35">
      <c r="A6" s="3" t="s">
        <v>21</v>
      </c>
      <c r="B6" s="3" t="s">
        <v>73</v>
      </c>
      <c r="C6" s="3" t="s">
        <v>72</v>
      </c>
      <c r="D6" s="36">
        <v>23.4</v>
      </c>
      <c r="E6" s="36">
        <v>23.4</v>
      </c>
      <c r="F6" s="36">
        <v>23.4</v>
      </c>
      <c r="G6" s="36">
        <v>23.4</v>
      </c>
      <c r="H6" s="36">
        <v>23.4</v>
      </c>
      <c r="I6" s="41" t="s">
        <v>94</v>
      </c>
    </row>
    <row r="7" spans="1:9" x14ac:dyDescent="0.35">
      <c r="A7" s="3" t="s">
        <v>21</v>
      </c>
      <c r="B7" s="3" t="s">
        <v>74</v>
      </c>
      <c r="C7" s="3" t="s">
        <v>75</v>
      </c>
      <c r="D7" s="36">
        <v>56.4</v>
      </c>
      <c r="E7" s="36">
        <v>56.4</v>
      </c>
      <c r="F7" s="36">
        <v>56.4</v>
      </c>
      <c r="G7" s="36">
        <v>56.4</v>
      </c>
      <c r="H7" s="36">
        <v>56.4</v>
      </c>
      <c r="I7" s="41" t="s">
        <v>94</v>
      </c>
    </row>
    <row r="8" spans="1:9" x14ac:dyDescent="0.35">
      <c r="A8" s="3" t="s">
        <v>22</v>
      </c>
      <c r="B8" s="3" t="s">
        <v>73</v>
      </c>
      <c r="C8" s="3" t="s">
        <v>72</v>
      </c>
      <c r="D8" s="36">
        <f t="shared" ref="D8:H8" si="0">13*1.161328697*1.026002679</f>
        <v>15.489842606180533</v>
      </c>
      <c r="E8" s="36">
        <f t="shared" si="0"/>
        <v>15.489842606180533</v>
      </c>
      <c r="F8" s="36">
        <f t="shared" si="0"/>
        <v>15.489842606180533</v>
      </c>
      <c r="G8" s="36">
        <f t="shared" si="0"/>
        <v>15.489842606180533</v>
      </c>
      <c r="H8" s="36">
        <f t="shared" si="0"/>
        <v>15.489842606180533</v>
      </c>
      <c r="I8" s="41" t="s">
        <v>94</v>
      </c>
    </row>
    <row r="9" spans="1:9" x14ac:dyDescent="0.35">
      <c r="A9" s="3" t="s">
        <v>22</v>
      </c>
      <c r="B9" s="3" t="s">
        <v>74</v>
      </c>
      <c r="C9" s="3" t="s">
        <v>75</v>
      </c>
      <c r="D9" s="36">
        <f t="shared" ref="D9:H9" si="1">2*1.063610459*1.026002679</f>
        <v>2.1825343606928396</v>
      </c>
      <c r="E9" s="36">
        <f t="shared" si="1"/>
        <v>2.1825343606928396</v>
      </c>
      <c r="F9" s="36">
        <f t="shared" si="1"/>
        <v>2.1825343606928396</v>
      </c>
      <c r="G9" s="36">
        <f t="shared" si="1"/>
        <v>2.1825343606928396</v>
      </c>
      <c r="H9" s="36">
        <f t="shared" si="1"/>
        <v>2.1825343606928396</v>
      </c>
      <c r="I9" s="41" t="s">
        <v>94</v>
      </c>
    </row>
    <row r="10" spans="1:9" x14ac:dyDescent="0.35">
      <c r="A10" s="3" t="s">
        <v>22</v>
      </c>
      <c r="B10" s="3" t="s">
        <v>74</v>
      </c>
      <c r="C10" s="3" t="s">
        <v>76</v>
      </c>
      <c r="D10" s="36">
        <f t="shared" ref="D10:H10" si="2">0.06*1.063610459*1.026002679</f>
        <v>6.547603082078518E-2</v>
      </c>
      <c r="E10" s="36">
        <f t="shared" si="2"/>
        <v>6.547603082078518E-2</v>
      </c>
      <c r="F10" s="36">
        <f t="shared" si="2"/>
        <v>6.547603082078518E-2</v>
      </c>
      <c r="G10" s="36">
        <f t="shared" si="2"/>
        <v>6.547603082078518E-2</v>
      </c>
      <c r="H10" s="36">
        <f t="shared" si="2"/>
        <v>6.547603082078518E-2</v>
      </c>
      <c r="I10" s="41" t="s">
        <v>94</v>
      </c>
    </row>
    <row r="11" spans="1:9" x14ac:dyDescent="0.35">
      <c r="A11" s="3" t="s">
        <v>23</v>
      </c>
      <c r="B11" s="3" t="s">
        <v>71</v>
      </c>
      <c r="C11" s="3" t="s">
        <v>72</v>
      </c>
      <c r="D11" s="36">
        <v>37.027410682431004</v>
      </c>
      <c r="E11" s="36">
        <v>37.027410682431004</v>
      </c>
      <c r="F11" s="36">
        <v>37.027410682431004</v>
      </c>
      <c r="G11" s="36">
        <v>37.027410682431004</v>
      </c>
      <c r="H11" s="36">
        <v>37.027410682431004</v>
      </c>
      <c r="I11" s="41" t="s">
        <v>94</v>
      </c>
    </row>
    <row r="12" spans="1:9" x14ac:dyDescent="0.35">
      <c r="A12" s="3" t="s">
        <v>23</v>
      </c>
      <c r="B12" s="3" t="s">
        <v>73</v>
      </c>
      <c r="C12" s="3" t="s">
        <v>72</v>
      </c>
      <c r="D12" s="36">
        <v>24.642532344222001</v>
      </c>
      <c r="E12" s="36">
        <v>24.642532344222001</v>
      </c>
      <c r="F12" s="36">
        <v>24.642532344222001</v>
      </c>
      <c r="G12" s="36">
        <v>24.642532344222001</v>
      </c>
      <c r="H12" s="36">
        <v>24.642532344222001</v>
      </c>
      <c r="I12" s="41" t="s">
        <v>94</v>
      </c>
    </row>
    <row r="13" spans="1:9" x14ac:dyDescent="0.35">
      <c r="A13" s="3" t="s">
        <v>24</v>
      </c>
      <c r="B13" s="3" t="s">
        <v>73</v>
      </c>
      <c r="C13" s="3" t="s">
        <v>72</v>
      </c>
      <c r="D13" s="36">
        <f t="shared" ref="D13:H13" si="3">15.4*1.063610459*1.026002679</f>
        <v>16.805514577334865</v>
      </c>
      <c r="E13" s="36">
        <f t="shared" si="3"/>
        <v>16.805514577334865</v>
      </c>
      <c r="F13" s="36">
        <f t="shared" si="3"/>
        <v>16.805514577334865</v>
      </c>
      <c r="G13" s="36">
        <f t="shared" si="3"/>
        <v>16.805514577334865</v>
      </c>
      <c r="H13" s="36">
        <f t="shared" si="3"/>
        <v>16.805514577334865</v>
      </c>
      <c r="I13" s="41" t="s">
        <v>94</v>
      </c>
    </row>
    <row r="14" spans="1:9" x14ac:dyDescent="0.35">
      <c r="A14" s="3" t="s">
        <v>24</v>
      </c>
      <c r="B14" s="3" t="s">
        <v>74</v>
      </c>
      <c r="C14" s="3" t="s">
        <v>77</v>
      </c>
      <c r="D14" s="36">
        <f t="shared" ref="D14:H15" si="4">8*1.063610459*1.026002679</f>
        <v>8.7301374427713583</v>
      </c>
      <c r="E14" s="36">
        <f t="shared" si="4"/>
        <v>8.7301374427713583</v>
      </c>
      <c r="F14" s="36">
        <f t="shared" si="4"/>
        <v>8.7301374427713583</v>
      </c>
      <c r="G14" s="36">
        <f t="shared" si="4"/>
        <v>8.7301374427713583</v>
      </c>
      <c r="H14" s="36">
        <f t="shared" si="4"/>
        <v>8.7301374427713583</v>
      </c>
      <c r="I14" s="41" t="s">
        <v>94</v>
      </c>
    </row>
    <row r="15" spans="1:9" x14ac:dyDescent="0.35">
      <c r="A15" s="3" t="s">
        <v>24</v>
      </c>
      <c r="B15" s="3" t="s">
        <v>74</v>
      </c>
      <c r="C15" s="3" t="s">
        <v>76</v>
      </c>
      <c r="D15" s="36">
        <f t="shared" si="4"/>
        <v>8.7301374427713583</v>
      </c>
      <c r="E15" s="36">
        <f t="shared" si="4"/>
        <v>8.7301374427713583</v>
      </c>
      <c r="F15" s="36">
        <f t="shared" si="4"/>
        <v>8.7301374427713583</v>
      </c>
      <c r="G15" s="36">
        <f t="shared" si="4"/>
        <v>8.7301374427713583</v>
      </c>
      <c r="H15" s="36">
        <f t="shared" si="4"/>
        <v>8.7301374427713583</v>
      </c>
      <c r="I15" s="41" t="s">
        <v>94</v>
      </c>
    </row>
    <row r="16" spans="1:9" x14ac:dyDescent="0.35">
      <c r="A16" s="3" t="s">
        <v>25</v>
      </c>
      <c r="B16" s="3" t="s">
        <v>71</v>
      </c>
      <c r="C16" s="3" t="s">
        <v>72</v>
      </c>
      <c r="D16" s="36">
        <f t="shared" ref="D16:H16" si="5">10*1.161328697*1.026002679</f>
        <v>11.915263543215794</v>
      </c>
      <c r="E16" s="36">
        <f t="shared" si="5"/>
        <v>11.915263543215794</v>
      </c>
      <c r="F16" s="36">
        <f t="shared" si="5"/>
        <v>11.915263543215794</v>
      </c>
      <c r="G16" s="36">
        <f t="shared" si="5"/>
        <v>11.915263543215794</v>
      </c>
      <c r="H16" s="36">
        <f t="shared" si="5"/>
        <v>11.915263543215794</v>
      </c>
      <c r="I16" s="41" t="s">
        <v>94</v>
      </c>
    </row>
    <row r="17" spans="1:9" x14ac:dyDescent="0.35">
      <c r="A17" s="3" t="s">
        <v>25</v>
      </c>
      <c r="B17" s="3" t="s">
        <v>73</v>
      </c>
      <c r="C17" s="3" t="s">
        <v>72</v>
      </c>
      <c r="D17" s="36">
        <f t="shared" ref="D17:H17" si="6">15*1.161328697*1.026002679</f>
        <v>17.87289531482369</v>
      </c>
      <c r="E17" s="36">
        <f t="shared" si="6"/>
        <v>17.87289531482369</v>
      </c>
      <c r="F17" s="36">
        <f t="shared" si="6"/>
        <v>17.87289531482369</v>
      </c>
      <c r="G17" s="36">
        <f t="shared" si="6"/>
        <v>17.87289531482369</v>
      </c>
      <c r="H17" s="36">
        <f t="shared" si="6"/>
        <v>17.87289531482369</v>
      </c>
      <c r="I17" s="41" t="s">
        <v>94</v>
      </c>
    </row>
    <row r="18" spans="1:9" x14ac:dyDescent="0.35">
      <c r="A18" s="3" t="s">
        <v>25</v>
      </c>
      <c r="B18" s="3" t="s">
        <v>74</v>
      </c>
      <c r="C18" s="3" t="s">
        <v>77</v>
      </c>
      <c r="D18" s="36">
        <f t="shared" ref="D18:H18" si="7">10*1.161328697*1.026002679</f>
        <v>11.915263543215794</v>
      </c>
      <c r="E18" s="36">
        <f t="shared" si="7"/>
        <v>11.915263543215794</v>
      </c>
      <c r="F18" s="36">
        <f t="shared" si="7"/>
        <v>11.915263543215794</v>
      </c>
      <c r="G18" s="36">
        <f t="shared" si="7"/>
        <v>11.915263543215794</v>
      </c>
      <c r="H18" s="36">
        <f t="shared" si="7"/>
        <v>11.915263543215794</v>
      </c>
      <c r="I18" s="41" t="s">
        <v>94</v>
      </c>
    </row>
    <row r="19" spans="1:9" x14ac:dyDescent="0.35">
      <c r="A19" s="3" t="s">
        <v>25</v>
      </c>
      <c r="B19" s="3" t="s">
        <v>74</v>
      </c>
      <c r="C19" s="3" t="s">
        <v>76</v>
      </c>
      <c r="D19" s="36">
        <f t="shared" ref="D19:H19" si="8">8.5*1.161328697*1.026002679</f>
        <v>10.127974011733427</v>
      </c>
      <c r="E19" s="36">
        <f t="shared" si="8"/>
        <v>10.127974011733427</v>
      </c>
      <c r="F19" s="36">
        <f t="shared" si="8"/>
        <v>10.127974011733427</v>
      </c>
      <c r="G19" s="36">
        <f t="shared" si="8"/>
        <v>10.127974011733427</v>
      </c>
      <c r="H19" s="36">
        <f t="shared" si="8"/>
        <v>10.127974011733427</v>
      </c>
      <c r="I19" s="41" t="s">
        <v>94</v>
      </c>
    </row>
    <row r="20" spans="1:9" x14ac:dyDescent="0.35">
      <c r="A20" s="3" t="s">
        <v>25</v>
      </c>
      <c r="B20" s="3" t="s">
        <v>74</v>
      </c>
      <c r="C20" s="3" t="s">
        <v>75</v>
      </c>
      <c r="D20" s="36">
        <f t="shared" ref="D20:H22" si="9">7*1.161328697*1.026002679</f>
        <v>8.3406844802510562</v>
      </c>
      <c r="E20" s="36">
        <f t="shared" si="9"/>
        <v>8.3406844802510562</v>
      </c>
      <c r="F20" s="36">
        <f t="shared" si="9"/>
        <v>8.3406844802510562</v>
      </c>
      <c r="G20" s="36">
        <f t="shared" si="9"/>
        <v>8.3406844802510562</v>
      </c>
      <c r="H20" s="36">
        <f t="shared" si="9"/>
        <v>8.3406844802510562</v>
      </c>
      <c r="I20" s="41" t="s">
        <v>94</v>
      </c>
    </row>
    <row r="21" spans="1:9" x14ac:dyDescent="0.35">
      <c r="A21" s="3" t="s">
        <v>25</v>
      </c>
      <c r="B21" s="3" t="s">
        <v>74</v>
      </c>
      <c r="C21" s="3" t="s">
        <v>78</v>
      </c>
      <c r="D21" s="36">
        <f t="shared" si="9"/>
        <v>8.3406844802510562</v>
      </c>
      <c r="E21" s="36">
        <f t="shared" si="9"/>
        <v>8.3406844802510562</v>
      </c>
      <c r="F21" s="36">
        <f t="shared" si="9"/>
        <v>8.3406844802510562</v>
      </c>
      <c r="G21" s="36">
        <f t="shared" si="9"/>
        <v>8.3406844802510562</v>
      </c>
      <c r="H21" s="36">
        <f t="shared" si="9"/>
        <v>8.3406844802510562</v>
      </c>
      <c r="I21" s="41" t="s">
        <v>94</v>
      </c>
    </row>
    <row r="22" spans="1:9" x14ac:dyDescent="0.35">
      <c r="A22" s="3" t="s">
        <v>25</v>
      </c>
      <c r="B22" s="3" t="s">
        <v>74</v>
      </c>
      <c r="C22" s="3" t="s">
        <v>79</v>
      </c>
      <c r="D22" s="36">
        <f t="shared" si="9"/>
        <v>8.3406844802510562</v>
      </c>
      <c r="E22" s="36">
        <f t="shared" si="9"/>
        <v>8.3406844802510562</v>
      </c>
      <c r="F22" s="36">
        <f t="shared" si="9"/>
        <v>8.3406844802510562</v>
      </c>
      <c r="G22" s="36">
        <f t="shared" si="9"/>
        <v>8.3406844802510562</v>
      </c>
      <c r="H22" s="36">
        <f t="shared" si="9"/>
        <v>8.3406844802510562</v>
      </c>
      <c r="I22" s="41" t="s">
        <v>94</v>
      </c>
    </row>
    <row r="23" spans="1:9" x14ac:dyDescent="0.35">
      <c r="A23" s="3" t="s">
        <v>26</v>
      </c>
      <c r="B23" s="3" t="s">
        <v>71</v>
      </c>
      <c r="C23" s="3" t="s">
        <v>72</v>
      </c>
      <c r="D23" s="36">
        <v>38</v>
      </c>
      <c r="E23" s="36">
        <v>38</v>
      </c>
      <c r="F23" s="36">
        <v>38</v>
      </c>
      <c r="G23" s="36">
        <v>38</v>
      </c>
      <c r="H23" s="36">
        <v>38</v>
      </c>
      <c r="I23" s="41" t="s">
        <v>94</v>
      </c>
    </row>
    <row r="24" spans="1:9" x14ac:dyDescent="0.35">
      <c r="A24" s="3" t="s">
        <v>26</v>
      </c>
      <c r="B24" s="3" t="s">
        <v>73</v>
      </c>
      <c r="C24" s="3" t="s">
        <v>72</v>
      </c>
      <c r="D24" s="36">
        <v>23</v>
      </c>
      <c r="E24" s="36">
        <v>23</v>
      </c>
      <c r="F24" s="36">
        <v>23</v>
      </c>
      <c r="G24" s="36">
        <v>23</v>
      </c>
      <c r="H24" s="36">
        <v>23</v>
      </c>
      <c r="I24" s="41" t="s">
        <v>94</v>
      </c>
    </row>
    <row r="25" spans="1:9" x14ac:dyDescent="0.35">
      <c r="A25" s="3" t="s">
        <v>27</v>
      </c>
      <c r="B25" s="3" t="s">
        <v>71</v>
      </c>
      <c r="C25" s="3" t="s">
        <v>72</v>
      </c>
      <c r="D25" s="36">
        <v>9.7224013862040017</v>
      </c>
      <c r="E25" s="36">
        <v>9.7224013862040017</v>
      </c>
      <c r="F25" s="36">
        <v>9.7224013862040017</v>
      </c>
      <c r="G25" s="36">
        <v>9.7224013862040017</v>
      </c>
      <c r="H25" s="36">
        <v>9.7224013862040017</v>
      </c>
      <c r="I25" s="41" t="s">
        <v>94</v>
      </c>
    </row>
    <row r="26" spans="1:9" x14ac:dyDescent="0.35">
      <c r="A26" s="3" t="s">
        <v>27</v>
      </c>
      <c r="B26" s="3" t="s">
        <v>73</v>
      </c>
      <c r="C26" s="3" t="s">
        <v>72</v>
      </c>
      <c r="D26" s="36">
        <v>6.0759878650379999</v>
      </c>
      <c r="E26" s="36">
        <v>6.0759878650379999</v>
      </c>
      <c r="F26" s="36">
        <v>6.0759878650379999</v>
      </c>
      <c r="G26" s="36">
        <v>6.0759878650379999</v>
      </c>
      <c r="H26" s="36">
        <v>6.0759878650379999</v>
      </c>
      <c r="I26" s="41" t="s">
        <v>94</v>
      </c>
    </row>
    <row r="27" spans="1:9" x14ac:dyDescent="0.35">
      <c r="A27" s="3" t="s">
        <v>27</v>
      </c>
      <c r="B27" s="3" t="s">
        <v>74</v>
      </c>
      <c r="C27" s="3" t="s">
        <v>75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41" t="s">
        <v>94</v>
      </c>
    </row>
    <row r="28" spans="1:9" x14ac:dyDescent="0.35">
      <c r="A28" s="3" t="s">
        <v>27</v>
      </c>
      <c r="B28" s="3" t="s">
        <v>74</v>
      </c>
      <c r="C28" s="3" t="s">
        <v>78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41" t="s">
        <v>94</v>
      </c>
    </row>
    <row r="29" spans="1:9" x14ac:dyDescent="0.35">
      <c r="A29" s="3" t="s">
        <v>27</v>
      </c>
      <c r="B29" s="3" t="s">
        <v>74</v>
      </c>
      <c r="C29" s="3" t="s">
        <v>77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41" t="s">
        <v>94</v>
      </c>
    </row>
    <row r="30" spans="1:9" x14ac:dyDescent="0.35">
      <c r="A30" s="3" t="s">
        <v>27</v>
      </c>
      <c r="B30" s="3" t="s">
        <v>74</v>
      </c>
      <c r="C30" s="3" t="s">
        <v>76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41" t="s">
        <v>94</v>
      </c>
    </row>
    <row r="31" spans="1:9" x14ac:dyDescent="0.35">
      <c r="A31" s="3" t="s">
        <v>28</v>
      </c>
      <c r="B31" s="3" t="s">
        <v>71</v>
      </c>
      <c r="C31" s="3" t="s">
        <v>72</v>
      </c>
      <c r="D31" s="36">
        <v>49.079864152643999</v>
      </c>
      <c r="E31" s="36">
        <v>49.079864152643999</v>
      </c>
      <c r="F31" s="36">
        <v>49.079864152643999</v>
      </c>
      <c r="G31" s="36">
        <v>49.079864152643999</v>
      </c>
      <c r="H31" s="36">
        <v>49.079864152643999</v>
      </c>
      <c r="I31" s="41" t="s">
        <v>94</v>
      </c>
    </row>
    <row r="32" spans="1:9" x14ac:dyDescent="0.35">
      <c r="A32" s="3" t="s">
        <v>28</v>
      </c>
      <c r="B32" s="3" t="s">
        <v>73</v>
      </c>
      <c r="C32" s="3" t="s">
        <v>72</v>
      </c>
      <c r="D32" s="36">
        <v>23.532397445544003</v>
      </c>
      <c r="E32" s="36">
        <v>23.532397445544003</v>
      </c>
      <c r="F32" s="36">
        <v>23.532397445544003</v>
      </c>
      <c r="G32" s="36">
        <v>23.532397445544003</v>
      </c>
      <c r="H32" s="36">
        <v>23.532397445544003</v>
      </c>
      <c r="I32" s="41" t="s">
        <v>94</v>
      </c>
    </row>
    <row r="33" spans="1:9" x14ac:dyDescent="0.35">
      <c r="A33" s="3" t="s">
        <v>28</v>
      </c>
      <c r="B33" s="3" t="s">
        <v>74</v>
      </c>
      <c r="C33" s="3" t="s">
        <v>75</v>
      </c>
      <c r="D33" s="36">
        <v>23.939720509107001</v>
      </c>
      <c r="E33" s="36">
        <v>23.939720509107001</v>
      </c>
      <c r="F33" s="36">
        <v>23.939720509107001</v>
      </c>
      <c r="G33" s="36">
        <v>23.939720509107001</v>
      </c>
      <c r="H33" s="36">
        <v>23.939720509107001</v>
      </c>
      <c r="I33" s="41" t="s">
        <v>94</v>
      </c>
    </row>
    <row r="34" spans="1:9" x14ac:dyDescent="0.35">
      <c r="A34" s="3" t="s">
        <v>28</v>
      </c>
      <c r="B34" s="3" t="s">
        <v>74</v>
      </c>
      <c r="C34" s="3" t="s">
        <v>77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41" t="s">
        <v>94</v>
      </c>
    </row>
    <row r="35" spans="1:9" x14ac:dyDescent="0.35">
      <c r="A35" s="6" t="s">
        <v>20</v>
      </c>
      <c r="B35" s="6" t="s">
        <v>74</v>
      </c>
      <c r="C35" s="3" t="s">
        <v>78</v>
      </c>
      <c r="D35" s="36">
        <v>52</v>
      </c>
      <c r="E35" s="36">
        <v>52</v>
      </c>
      <c r="F35" s="36">
        <v>52</v>
      </c>
      <c r="G35" s="36">
        <v>52</v>
      </c>
      <c r="H35" s="36">
        <v>52</v>
      </c>
      <c r="I35" s="36" t="s">
        <v>95</v>
      </c>
    </row>
    <row r="36" spans="1:9" x14ac:dyDescent="0.35">
      <c r="A36" s="6" t="s">
        <v>20</v>
      </c>
      <c r="B36" s="6" t="s">
        <v>74</v>
      </c>
      <c r="C36" s="3" t="s">
        <v>79</v>
      </c>
      <c r="D36" s="36">
        <v>78</v>
      </c>
      <c r="E36" s="36">
        <v>78</v>
      </c>
      <c r="F36" s="36">
        <v>78</v>
      </c>
      <c r="G36" s="36">
        <v>78</v>
      </c>
      <c r="H36" s="36">
        <v>78</v>
      </c>
      <c r="I36" s="36" t="s">
        <v>95</v>
      </c>
    </row>
    <row r="37" spans="1:9" x14ac:dyDescent="0.35">
      <c r="A37" s="6" t="s">
        <v>20</v>
      </c>
      <c r="B37" s="6" t="s">
        <v>74</v>
      </c>
      <c r="C37" s="3" t="s">
        <v>81</v>
      </c>
      <c r="D37" s="36">
        <v>105</v>
      </c>
      <c r="E37" s="36">
        <v>105</v>
      </c>
      <c r="F37" s="36">
        <v>105</v>
      </c>
      <c r="G37" s="36">
        <v>105</v>
      </c>
      <c r="H37" s="36">
        <v>105</v>
      </c>
      <c r="I37" s="36" t="s">
        <v>95</v>
      </c>
    </row>
    <row r="38" spans="1:9" x14ac:dyDescent="0.35">
      <c r="A38" s="6" t="s">
        <v>80</v>
      </c>
      <c r="B38" s="6" t="s">
        <v>71</v>
      </c>
      <c r="C38" s="6" t="s">
        <v>72</v>
      </c>
      <c r="D38" s="36">
        <v>51.388370180394006</v>
      </c>
      <c r="E38" s="36">
        <v>51.388370180394006</v>
      </c>
      <c r="F38" s="36">
        <v>51.388370180394006</v>
      </c>
      <c r="G38" s="36">
        <v>51.388370180394006</v>
      </c>
      <c r="H38" s="36">
        <v>51.388370180394006</v>
      </c>
      <c r="I38" s="41" t="s">
        <v>94</v>
      </c>
    </row>
    <row r="39" spans="1:9" x14ac:dyDescent="0.35">
      <c r="A39" s="6" t="s">
        <v>80</v>
      </c>
      <c r="B39" s="3" t="s">
        <v>73</v>
      </c>
      <c r="C39" s="6" t="s">
        <v>72</v>
      </c>
      <c r="D39" s="36">
        <v>40.450155619575</v>
      </c>
      <c r="E39" s="36">
        <v>40.450155619575</v>
      </c>
      <c r="F39" s="36">
        <v>40.450155619575</v>
      </c>
      <c r="G39" s="36">
        <v>40.450155619575</v>
      </c>
      <c r="H39" s="36">
        <v>40.450155619575</v>
      </c>
      <c r="I39" s="41" t="s">
        <v>94</v>
      </c>
    </row>
    <row r="40" spans="1:9" x14ac:dyDescent="0.35">
      <c r="A40" s="6" t="s">
        <v>30</v>
      </c>
      <c r="B40" s="6" t="s">
        <v>71</v>
      </c>
      <c r="C40" s="6" t="s">
        <v>72</v>
      </c>
      <c r="D40" s="36">
        <v>67.541756358569998</v>
      </c>
      <c r="E40" s="36">
        <v>67.541756358569998</v>
      </c>
      <c r="F40" s="36">
        <v>67.541756358569998</v>
      </c>
      <c r="G40" s="36">
        <v>67.541756358569998</v>
      </c>
      <c r="H40" s="36">
        <v>67.541756358569998</v>
      </c>
      <c r="I40" s="41" t="s">
        <v>94</v>
      </c>
    </row>
    <row r="41" spans="1:9" x14ac:dyDescent="0.35">
      <c r="A41" s="6" t="s">
        <v>30</v>
      </c>
      <c r="B41" s="3" t="s">
        <v>73</v>
      </c>
      <c r="C41" s="6" t="s">
        <v>72</v>
      </c>
      <c r="D41" s="36">
        <v>29.24</v>
      </c>
      <c r="E41" s="36">
        <v>29.24</v>
      </c>
      <c r="F41" s="36">
        <v>29.24</v>
      </c>
      <c r="G41" s="36">
        <v>29.24</v>
      </c>
      <c r="H41" s="36">
        <v>29.24</v>
      </c>
      <c r="I41" s="41" t="s">
        <v>94</v>
      </c>
    </row>
    <row r="42" spans="1:9" x14ac:dyDescent="0.35">
      <c r="A42" s="6" t="s">
        <v>29</v>
      </c>
      <c r="B42" s="6" t="s">
        <v>74</v>
      </c>
      <c r="C42" s="6" t="s">
        <v>75</v>
      </c>
      <c r="D42" s="36">
        <v>240.59762822550002</v>
      </c>
      <c r="E42" s="36">
        <v>240.59762822550002</v>
      </c>
      <c r="F42" s="36">
        <v>240.59762822550002</v>
      </c>
      <c r="G42" s="36">
        <v>240.59762822550002</v>
      </c>
      <c r="H42" s="36">
        <v>240.59762822550002</v>
      </c>
      <c r="I42" s="33" t="s">
        <v>84</v>
      </c>
    </row>
    <row r="43" spans="1:9" x14ac:dyDescent="0.35">
      <c r="A43" s="6" t="s">
        <v>32</v>
      </c>
      <c r="B43" s="6" t="s">
        <v>74</v>
      </c>
      <c r="C43" s="6" t="s">
        <v>75</v>
      </c>
      <c r="D43" s="36">
        <v>61.560160740000008</v>
      </c>
      <c r="E43" s="36">
        <v>61.560160740000008</v>
      </c>
      <c r="F43" s="36">
        <v>61.560160740000008</v>
      </c>
      <c r="G43" s="36">
        <v>61.560160740000008</v>
      </c>
      <c r="H43" s="36">
        <v>61.560160740000008</v>
      </c>
      <c r="I43" s="33" t="s">
        <v>84</v>
      </c>
    </row>
    <row r="44" spans="1:9" x14ac:dyDescent="0.35">
      <c r="A44" s="6" t="s">
        <v>32</v>
      </c>
      <c r="B44" s="6" t="s">
        <v>74</v>
      </c>
      <c r="C44" s="6" t="s">
        <v>77</v>
      </c>
      <c r="D44" s="36">
        <v>61.560160740000008</v>
      </c>
      <c r="E44" s="36">
        <v>61.560160740000008</v>
      </c>
      <c r="F44" s="36">
        <v>61.560160740000008</v>
      </c>
      <c r="G44" s="36">
        <v>61.560160740000008</v>
      </c>
      <c r="H44" s="36">
        <v>61.560160740000008</v>
      </c>
      <c r="I44" s="33" t="s">
        <v>84</v>
      </c>
    </row>
    <row r="45" spans="1:9" x14ac:dyDescent="0.35">
      <c r="A45" s="6" t="s">
        <v>32</v>
      </c>
      <c r="B45" s="6" t="s">
        <v>74</v>
      </c>
      <c r="C45" s="6" t="s">
        <v>76</v>
      </c>
      <c r="D45" s="36">
        <v>61.560160740000008</v>
      </c>
      <c r="E45" s="36">
        <v>61.560160740000008</v>
      </c>
      <c r="F45" s="36">
        <v>61.560160740000008</v>
      </c>
      <c r="G45" s="36">
        <v>61.560160740000008</v>
      </c>
      <c r="H45" s="36">
        <v>61.560160740000008</v>
      </c>
      <c r="I45" s="33" t="s">
        <v>84</v>
      </c>
    </row>
    <row r="46" spans="1:9" x14ac:dyDescent="0.35">
      <c r="A46" s="3" t="s">
        <v>85</v>
      </c>
      <c r="B46" s="16" t="s">
        <v>71</v>
      </c>
      <c r="C46" s="16" t="s">
        <v>72</v>
      </c>
      <c r="D46" s="36">
        <f t="shared" ref="D46:H46" si="10">29.562*1.226082863</f>
        <v>36.245461596006002</v>
      </c>
      <c r="E46" s="36">
        <f t="shared" si="10"/>
        <v>36.245461596006002</v>
      </c>
      <c r="F46" s="36">
        <f t="shared" si="10"/>
        <v>36.245461596006002</v>
      </c>
      <c r="G46" s="36">
        <f t="shared" si="10"/>
        <v>36.245461596006002</v>
      </c>
      <c r="H46" s="36">
        <f t="shared" si="10"/>
        <v>36.245461596006002</v>
      </c>
      <c r="I46" s="41" t="s">
        <v>94</v>
      </c>
    </row>
    <row r="47" spans="1:9" x14ac:dyDescent="0.35">
      <c r="A47" s="3" t="s">
        <v>85</v>
      </c>
      <c r="B47" s="16" t="s">
        <v>73</v>
      </c>
      <c r="C47" s="16" t="s">
        <v>72</v>
      </c>
      <c r="D47" s="36">
        <f t="shared" ref="D47:H47" si="11">8.236*1.226082863</f>
        <v>10.098018459668001</v>
      </c>
      <c r="E47" s="36">
        <f t="shared" si="11"/>
        <v>10.098018459668001</v>
      </c>
      <c r="F47" s="36">
        <f t="shared" si="11"/>
        <v>10.098018459668001</v>
      </c>
      <c r="G47" s="36">
        <f t="shared" si="11"/>
        <v>10.098018459668001</v>
      </c>
      <c r="H47" s="36">
        <f t="shared" si="11"/>
        <v>10.098018459668001</v>
      </c>
      <c r="I47" s="41" t="s">
        <v>94</v>
      </c>
    </row>
    <row r="48" spans="1:9" x14ac:dyDescent="0.35">
      <c r="A48" s="16" t="s">
        <v>86</v>
      </c>
      <c r="B48" s="16" t="s">
        <v>71</v>
      </c>
      <c r="C48" s="16" t="s">
        <v>72</v>
      </c>
      <c r="D48" s="36">
        <f t="shared" ref="D48:H48" si="12">29.562*1.226082863</f>
        <v>36.245461596006002</v>
      </c>
      <c r="E48" s="36">
        <f t="shared" si="12"/>
        <v>36.245461596006002</v>
      </c>
      <c r="F48" s="36">
        <f t="shared" si="12"/>
        <v>36.245461596006002</v>
      </c>
      <c r="G48" s="36">
        <f t="shared" si="12"/>
        <v>36.245461596006002</v>
      </c>
      <c r="H48" s="36">
        <f t="shared" si="12"/>
        <v>36.245461596006002</v>
      </c>
      <c r="I48" s="41" t="s">
        <v>94</v>
      </c>
    </row>
    <row r="49" spans="1:9" x14ac:dyDescent="0.35">
      <c r="A49" s="16" t="s">
        <v>86</v>
      </c>
      <c r="B49" s="16" t="s">
        <v>73</v>
      </c>
      <c r="C49" s="16" t="s">
        <v>72</v>
      </c>
      <c r="D49" s="36">
        <f t="shared" ref="D49:H49" si="13">8.236*1.226082863</f>
        <v>10.098018459668001</v>
      </c>
      <c r="E49" s="36">
        <f t="shared" si="13"/>
        <v>10.098018459668001</v>
      </c>
      <c r="F49" s="36">
        <f t="shared" si="13"/>
        <v>10.098018459668001</v>
      </c>
      <c r="G49" s="36">
        <f t="shared" si="13"/>
        <v>10.098018459668001</v>
      </c>
      <c r="H49" s="36">
        <f t="shared" si="13"/>
        <v>10.098018459668001</v>
      </c>
      <c r="I49" s="41" t="s">
        <v>94</v>
      </c>
    </row>
    <row r="50" spans="1:9" x14ac:dyDescent="0.35">
      <c r="A50" s="16" t="s">
        <v>31</v>
      </c>
      <c r="B50" s="25" t="s">
        <v>71</v>
      </c>
      <c r="C50" s="16" t="s">
        <v>72</v>
      </c>
      <c r="D50" s="36">
        <v>17</v>
      </c>
      <c r="E50" s="36">
        <v>17</v>
      </c>
      <c r="F50" s="36">
        <v>17</v>
      </c>
      <c r="G50" s="36">
        <v>17</v>
      </c>
      <c r="H50" s="36">
        <v>17</v>
      </c>
      <c r="I50" s="41" t="s">
        <v>94</v>
      </c>
    </row>
    <row r="51" spans="1:9" x14ac:dyDescent="0.35">
      <c r="A51" s="16" t="s">
        <v>31</v>
      </c>
      <c r="B51" s="26" t="s">
        <v>73</v>
      </c>
      <c r="C51" s="16" t="s">
        <v>72</v>
      </c>
      <c r="D51" s="36">
        <v>14</v>
      </c>
      <c r="E51" s="36">
        <v>14</v>
      </c>
      <c r="F51" s="36">
        <v>14</v>
      </c>
      <c r="G51" s="36">
        <v>14</v>
      </c>
      <c r="H51" s="36">
        <v>14</v>
      </c>
      <c r="I51" s="41" t="s">
        <v>94</v>
      </c>
    </row>
    <row r="52" spans="1:9" x14ac:dyDescent="0.35">
      <c r="A52" s="16" t="s">
        <v>31</v>
      </c>
      <c r="B52" s="25" t="s">
        <v>74</v>
      </c>
      <c r="C52" s="14" t="s">
        <v>75</v>
      </c>
      <c r="D52" s="36">
        <v>0.1</v>
      </c>
      <c r="E52" s="36">
        <v>0.1</v>
      </c>
      <c r="F52" s="36">
        <v>0.1</v>
      </c>
      <c r="G52" s="36">
        <v>0.1</v>
      </c>
      <c r="H52" s="36">
        <v>0.1</v>
      </c>
      <c r="I52" s="41" t="s">
        <v>94</v>
      </c>
    </row>
    <row r="53" spans="1:9" x14ac:dyDescent="0.35">
      <c r="A53" s="24"/>
      <c r="B53" s="24"/>
      <c r="C53" s="24"/>
      <c r="D53" s="7"/>
      <c r="E53" s="7"/>
      <c r="F53" s="7"/>
      <c r="G53" s="7"/>
      <c r="H53" s="7"/>
      <c r="I53" s="24"/>
    </row>
  </sheetData>
  <phoneticPr fontId="4" type="noConversion"/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D678D-48F3-4279-9F44-0815A0438C76}">
  <sheetPr codeName="Sheet6"/>
  <dimension ref="A1:H50"/>
  <sheetViews>
    <sheetView workbookViewId="0">
      <pane ySplit="1" topLeftCell="A2" activePane="bottomLeft" state="frozen"/>
      <selection pane="bottomLeft" activeCell="H34" sqref="H34:H37"/>
    </sheetView>
  </sheetViews>
  <sheetFormatPr defaultColWidth="8.7265625" defaultRowHeight="14.5" x14ac:dyDescent="0.35"/>
  <cols>
    <col min="1" max="1" width="9.7265625" style="3" customWidth="1"/>
    <col min="2" max="2" width="22.54296875" style="3" customWidth="1"/>
    <col min="3" max="3" width="33" style="3" customWidth="1"/>
    <col min="4" max="7" width="15.54296875" style="3" customWidth="1"/>
    <col min="8" max="8" width="22.7265625" style="3" customWidth="1"/>
    <col min="9" max="9" width="11.26953125" style="3" customWidth="1"/>
    <col min="10" max="16384" width="8.7265625" style="3"/>
  </cols>
  <sheetData>
    <row r="1" spans="1:8" s="5" customFormat="1" x14ac:dyDescent="0.35">
      <c r="A1" s="4" t="s">
        <v>19</v>
      </c>
      <c r="B1" s="4" t="s">
        <v>64</v>
      </c>
      <c r="C1" s="4" t="s">
        <v>65</v>
      </c>
      <c r="D1" s="4" t="s">
        <v>66</v>
      </c>
      <c r="E1" s="4" t="s">
        <v>68</v>
      </c>
      <c r="F1" s="4" t="s">
        <v>69</v>
      </c>
      <c r="G1" s="4" t="s">
        <v>70</v>
      </c>
      <c r="H1" s="4" t="s">
        <v>93</v>
      </c>
    </row>
    <row r="2" spans="1:8" x14ac:dyDescent="0.35">
      <c r="A2" s="3" t="s">
        <v>20</v>
      </c>
      <c r="B2" s="3" t="s">
        <v>71</v>
      </c>
      <c r="C2" s="3" t="s">
        <v>72</v>
      </c>
      <c r="D2" s="37">
        <v>4.2500000000000003E-2</v>
      </c>
      <c r="E2" s="37">
        <v>4.2500000000000003E-2</v>
      </c>
      <c r="F2" s="37">
        <v>4.2500000000000003E-2</v>
      </c>
      <c r="G2" s="37">
        <v>4.2500000000000003E-2</v>
      </c>
      <c r="H2" s="32" t="s">
        <v>95</v>
      </c>
    </row>
    <row r="3" spans="1:8" x14ac:dyDescent="0.35">
      <c r="A3" s="3" t="s">
        <v>20</v>
      </c>
      <c r="B3" s="3" t="s">
        <v>73</v>
      </c>
      <c r="C3" s="3" t="s">
        <v>72</v>
      </c>
      <c r="D3" s="37">
        <v>4.2500000000000003E-2</v>
      </c>
      <c r="E3" s="37">
        <v>4.2500000000000003E-2</v>
      </c>
      <c r="F3" s="37">
        <v>4.2500000000000003E-2</v>
      </c>
      <c r="G3" s="37">
        <v>4.2500000000000003E-2</v>
      </c>
      <c r="H3" s="32" t="s">
        <v>95</v>
      </c>
    </row>
    <row r="4" spans="1:8" x14ac:dyDescent="0.35">
      <c r="A4" s="3" t="s">
        <v>20</v>
      </c>
      <c r="B4" s="3" t="s">
        <v>74</v>
      </c>
      <c r="C4" s="3" t="s">
        <v>75</v>
      </c>
      <c r="D4" s="37">
        <v>4.2500000000000003E-2</v>
      </c>
      <c r="E4" s="37">
        <v>4.2500000000000003E-2</v>
      </c>
      <c r="F4" s="37">
        <v>4.2500000000000003E-2</v>
      </c>
      <c r="G4" s="37">
        <v>4.2500000000000003E-2</v>
      </c>
      <c r="H4" s="32" t="s">
        <v>95</v>
      </c>
    </row>
    <row r="5" spans="1:8" x14ac:dyDescent="0.35">
      <c r="A5" s="3" t="s">
        <v>21</v>
      </c>
      <c r="B5" s="3" t="s">
        <v>71</v>
      </c>
      <c r="C5" s="3" t="s">
        <v>72</v>
      </c>
      <c r="D5" s="37">
        <v>7.9000000000000001E-2</v>
      </c>
      <c r="E5" s="37">
        <v>7.9000000000000001E-2</v>
      </c>
      <c r="F5" s="37">
        <v>7.9000000000000001E-2</v>
      </c>
      <c r="G5" s="37">
        <v>7.9000000000000001E-2</v>
      </c>
      <c r="H5" s="38" t="s">
        <v>94</v>
      </c>
    </row>
    <row r="6" spans="1:8" x14ac:dyDescent="0.35">
      <c r="A6" s="3" t="s">
        <v>21</v>
      </c>
      <c r="B6" s="3" t="s">
        <v>73</v>
      </c>
      <c r="C6" s="3" t="s">
        <v>72</v>
      </c>
      <c r="D6" s="37">
        <v>7.9000000000000001E-2</v>
      </c>
      <c r="E6" s="37">
        <v>7.9000000000000001E-2</v>
      </c>
      <c r="F6" s="37">
        <v>7.9000000000000001E-2</v>
      </c>
      <c r="G6" s="37">
        <v>7.9000000000000001E-2</v>
      </c>
      <c r="H6" s="38" t="s">
        <v>94</v>
      </c>
    </row>
    <row r="7" spans="1:8" x14ac:dyDescent="0.35">
      <c r="A7" s="3" t="s">
        <v>21</v>
      </c>
      <c r="B7" s="3" t="s">
        <v>74</v>
      </c>
      <c r="C7" s="3" t="s">
        <v>75</v>
      </c>
      <c r="D7" s="37">
        <v>7.6999999999999999E-2</v>
      </c>
      <c r="E7" s="37">
        <v>7.6999999999999999E-2</v>
      </c>
      <c r="F7" s="37">
        <v>7.6999999999999999E-2</v>
      </c>
      <c r="G7" s="37">
        <v>7.6999999999999999E-2</v>
      </c>
      <c r="H7" s="38" t="s">
        <v>94</v>
      </c>
    </row>
    <row r="8" spans="1:8" x14ac:dyDescent="0.35">
      <c r="A8" s="3" t="s">
        <v>22</v>
      </c>
      <c r="B8" s="3" t="s">
        <v>74</v>
      </c>
      <c r="C8" s="3" t="s">
        <v>75</v>
      </c>
      <c r="D8" s="37">
        <v>0.1</v>
      </c>
      <c r="E8" s="37">
        <v>0.1</v>
      </c>
      <c r="F8" s="37">
        <v>0.1</v>
      </c>
      <c r="G8" s="37">
        <v>0.1</v>
      </c>
      <c r="H8" s="38" t="s">
        <v>94</v>
      </c>
    </row>
    <row r="9" spans="1:8" x14ac:dyDescent="0.35">
      <c r="A9" s="3" t="s">
        <v>22</v>
      </c>
      <c r="B9" s="3" t="s">
        <v>74</v>
      </c>
      <c r="C9" s="3" t="s">
        <v>76</v>
      </c>
      <c r="D9" s="37">
        <v>0.1</v>
      </c>
      <c r="E9" s="37">
        <v>0.1</v>
      </c>
      <c r="F9" s="37">
        <v>0.1</v>
      </c>
      <c r="G9" s="37">
        <v>0.1</v>
      </c>
      <c r="H9" s="38" t="s">
        <v>94</v>
      </c>
    </row>
    <row r="10" spans="1:8" x14ac:dyDescent="0.35">
      <c r="A10" s="6" t="s">
        <v>23</v>
      </c>
      <c r="B10" s="6" t="s">
        <v>71</v>
      </c>
      <c r="C10" s="6" t="s">
        <v>72</v>
      </c>
      <c r="D10" s="39">
        <v>0.1</v>
      </c>
      <c r="E10" s="39">
        <v>0.1</v>
      </c>
      <c r="F10" s="39">
        <v>0.1</v>
      </c>
      <c r="G10" s="39">
        <v>0.1</v>
      </c>
      <c r="H10" s="38" t="s">
        <v>94</v>
      </c>
    </row>
    <row r="11" spans="1:8" x14ac:dyDescent="0.35">
      <c r="A11" s="6" t="s">
        <v>23</v>
      </c>
      <c r="B11" s="6" t="s">
        <v>73</v>
      </c>
      <c r="C11" s="6" t="s">
        <v>72</v>
      </c>
      <c r="D11" s="39">
        <v>0.1</v>
      </c>
      <c r="E11" s="39">
        <v>0.1</v>
      </c>
      <c r="F11" s="39">
        <v>0.1</v>
      </c>
      <c r="G11" s="39">
        <v>0.1</v>
      </c>
      <c r="H11" s="38" t="s">
        <v>94</v>
      </c>
    </row>
    <row r="12" spans="1:8" x14ac:dyDescent="0.35">
      <c r="A12" s="3" t="s">
        <v>24</v>
      </c>
      <c r="B12" s="3" t="s">
        <v>73</v>
      </c>
      <c r="C12" s="3" t="s">
        <v>72</v>
      </c>
      <c r="D12" s="37">
        <v>7.0000000000000007E-2</v>
      </c>
      <c r="E12" s="37">
        <v>7.0000000000000007E-2</v>
      </c>
      <c r="F12" s="37">
        <v>7.0000000000000007E-2</v>
      </c>
      <c r="G12" s="37">
        <v>7.0000000000000007E-2</v>
      </c>
      <c r="H12" s="38" t="s">
        <v>94</v>
      </c>
    </row>
    <row r="13" spans="1:8" x14ac:dyDescent="0.35">
      <c r="A13" s="3" t="s">
        <v>24</v>
      </c>
      <c r="B13" s="3" t="s">
        <v>74</v>
      </c>
      <c r="C13" s="15" t="s">
        <v>77</v>
      </c>
      <c r="D13" s="37">
        <v>0.1</v>
      </c>
      <c r="E13" s="37">
        <v>0.1</v>
      </c>
      <c r="F13" s="37">
        <v>0.1</v>
      </c>
      <c r="G13" s="37">
        <v>0.1</v>
      </c>
      <c r="H13" s="38" t="s">
        <v>94</v>
      </c>
    </row>
    <row r="14" spans="1:8" x14ac:dyDescent="0.35">
      <c r="A14" s="3" t="s">
        <v>24</v>
      </c>
      <c r="B14" s="3" t="s">
        <v>74</v>
      </c>
      <c r="C14" s="3" t="s">
        <v>76</v>
      </c>
      <c r="D14" s="37">
        <v>0.1</v>
      </c>
      <c r="E14" s="37">
        <v>0.1</v>
      </c>
      <c r="F14" s="37">
        <v>0.1</v>
      </c>
      <c r="G14" s="37">
        <v>0.1</v>
      </c>
      <c r="H14" s="38" t="s">
        <v>94</v>
      </c>
    </row>
    <row r="15" spans="1:8" x14ac:dyDescent="0.35">
      <c r="A15" s="3" t="s">
        <v>25</v>
      </c>
      <c r="B15" s="3" t="s">
        <v>71</v>
      </c>
      <c r="C15" s="3" t="s">
        <v>72</v>
      </c>
      <c r="D15" s="37">
        <v>7.0000000000000007E-2</v>
      </c>
      <c r="E15" s="37">
        <v>7.0000000000000007E-2</v>
      </c>
      <c r="F15" s="37">
        <v>7.0000000000000007E-2</v>
      </c>
      <c r="G15" s="37">
        <v>7.0000000000000007E-2</v>
      </c>
      <c r="H15" s="38" t="s">
        <v>94</v>
      </c>
    </row>
    <row r="16" spans="1:8" x14ac:dyDescent="0.35">
      <c r="A16" s="3" t="s">
        <v>25</v>
      </c>
      <c r="B16" s="3" t="s">
        <v>73</v>
      </c>
      <c r="C16" s="3" t="s">
        <v>72</v>
      </c>
      <c r="D16" s="37">
        <v>7.0000000000000007E-2</v>
      </c>
      <c r="E16" s="37">
        <v>7.0000000000000007E-2</v>
      </c>
      <c r="F16" s="37">
        <v>7.0000000000000007E-2</v>
      </c>
      <c r="G16" s="37">
        <v>7.0000000000000007E-2</v>
      </c>
      <c r="H16" s="38" t="s">
        <v>94</v>
      </c>
    </row>
    <row r="17" spans="1:8" x14ac:dyDescent="0.35">
      <c r="A17" s="3" t="s">
        <v>25</v>
      </c>
      <c r="B17" s="3" t="s">
        <v>74</v>
      </c>
      <c r="C17" s="15" t="s">
        <v>77</v>
      </c>
      <c r="D17" s="37">
        <v>7.0000000000000007E-2</v>
      </c>
      <c r="E17" s="37">
        <v>7.0000000000000007E-2</v>
      </c>
      <c r="F17" s="37">
        <v>7.0000000000000007E-2</v>
      </c>
      <c r="G17" s="37">
        <v>7.0000000000000007E-2</v>
      </c>
      <c r="H17" s="38" t="s">
        <v>94</v>
      </c>
    </row>
    <row r="18" spans="1:8" x14ac:dyDescent="0.35">
      <c r="A18" s="3" t="s">
        <v>25</v>
      </c>
      <c r="B18" s="3" t="s">
        <v>74</v>
      </c>
      <c r="C18" s="3" t="s">
        <v>76</v>
      </c>
      <c r="D18" s="37">
        <v>7.0000000000000007E-2</v>
      </c>
      <c r="E18" s="37">
        <v>7.0000000000000007E-2</v>
      </c>
      <c r="F18" s="37">
        <v>7.0000000000000007E-2</v>
      </c>
      <c r="G18" s="37">
        <v>7.0000000000000007E-2</v>
      </c>
      <c r="H18" s="38" t="s">
        <v>94</v>
      </c>
    </row>
    <row r="19" spans="1:8" x14ac:dyDescent="0.35">
      <c r="A19" s="3" t="s">
        <v>25</v>
      </c>
      <c r="B19" s="3" t="s">
        <v>74</v>
      </c>
      <c r="C19" s="3" t="s">
        <v>75</v>
      </c>
      <c r="D19" s="37">
        <v>7.0000000000000007E-2</v>
      </c>
      <c r="E19" s="37">
        <v>7.0000000000000007E-2</v>
      </c>
      <c r="F19" s="37">
        <v>7.0000000000000007E-2</v>
      </c>
      <c r="G19" s="37">
        <v>7.0000000000000007E-2</v>
      </c>
      <c r="H19" s="38" t="s">
        <v>94</v>
      </c>
    </row>
    <row r="20" spans="1:8" x14ac:dyDescent="0.35">
      <c r="A20" s="3" t="s">
        <v>25</v>
      </c>
      <c r="B20" s="3" t="s">
        <v>74</v>
      </c>
      <c r="C20" s="3" t="s">
        <v>78</v>
      </c>
      <c r="D20" s="37">
        <v>7.0000000000000007E-2</v>
      </c>
      <c r="E20" s="37">
        <v>7.0000000000000007E-2</v>
      </c>
      <c r="F20" s="37">
        <v>7.0000000000000007E-2</v>
      </c>
      <c r="G20" s="37">
        <v>7.0000000000000007E-2</v>
      </c>
      <c r="H20" s="38" t="s">
        <v>94</v>
      </c>
    </row>
    <row r="21" spans="1:8" x14ac:dyDescent="0.35">
      <c r="A21" s="3" t="s">
        <v>25</v>
      </c>
      <c r="B21" s="3" t="s">
        <v>74</v>
      </c>
      <c r="C21" s="3" t="s">
        <v>79</v>
      </c>
      <c r="D21" s="37">
        <v>7.0000000000000007E-2</v>
      </c>
      <c r="E21" s="37">
        <v>7.0000000000000007E-2</v>
      </c>
      <c r="F21" s="37">
        <v>7.0000000000000007E-2</v>
      </c>
      <c r="G21" s="37">
        <v>7.0000000000000007E-2</v>
      </c>
      <c r="H21" s="38" t="s">
        <v>94</v>
      </c>
    </row>
    <row r="22" spans="1:8" x14ac:dyDescent="0.35">
      <c r="A22" s="3" t="s">
        <v>26</v>
      </c>
      <c r="B22" s="3" t="s">
        <v>71</v>
      </c>
      <c r="C22" s="3" t="s">
        <v>72</v>
      </c>
      <c r="D22" s="37">
        <v>5.5999999999999994E-2</v>
      </c>
      <c r="E22" s="37">
        <v>5.5999999999999994E-2</v>
      </c>
      <c r="F22" s="37">
        <v>5.5999999999999994E-2</v>
      </c>
      <c r="G22" s="37">
        <v>5.5999999999999994E-2</v>
      </c>
      <c r="H22" s="38" t="s">
        <v>94</v>
      </c>
    </row>
    <row r="23" spans="1:8" x14ac:dyDescent="0.35">
      <c r="A23" s="3" t="s">
        <v>26</v>
      </c>
      <c r="B23" s="3" t="s">
        <v>73</v>
      </c>
      <c r="C23" s="3" t="s">
        <v>72</v>
      </c>
      <c r="D23" s="37">
        <v>5.2999999999999999E-2</v>
      </c>
      <c r="E23" s="37">
        <v>5.2999999999999999E-2</v>
      </c>
      <c r="F23" s="37">
        <v>5.2999999999999999E-2</v>
      </c>
      <c r="G23" s="37">
        <v>5.2999999999999999E-2</v>
      </c>
      <c r="H23" s="38" t="s">
        <v>94</v>
      </c>
    </row>
    <row r="24" spans="1:8" x14ac:dyDescent="0.35">
      <c r="A24" s="3" t="s">
        <v>27</v>
      </c>
      <c r="B24" s="3" t="s">
        <v>71</v>
      </c>
      <c r="C24" s="3" t="s">
        <v>72</v>
      </c>
      <c r="D24" s="37">
        <v>4.3900000000000002E-2</v>
      </c>
      <c r="E24" s="37">
        <v>4.3900000000000002E-2</v>
      </c>
      <c r="F24" s="37">
        <v>4.3900000000000002E-2</v>
      </c>
      <c r="G24" s="37">
        <v>4.3900000000000002E-2</v>
      </c>
      <c r="H24" s="38" t="s">
        <v>94</v>
      </c>
    </row>
    <row r="25" spans="1:8" x14ac:dyDescent="0.35">
      <c r="A25" s="3" t="s">
        <v>27</v>
      </c>
      <c r="B25" s="3" t="s">
        <v>73</v>
      </c>
      <c r="C25" s="3" t="s">
        <v>72</v>
      </c>
      <c r="D25" s="37">
        <v>4.3900000000000002E-2</v>
      </c>
      <c r="E25" s="37">
        <v>4.3900000000000002E-2</v>
      </c>
      <c r="F25" s="37">
        <v>4.3900000000000002E-2</v>
      </c>
      <c r="G25" s="37">
        <v>4.3900000000000002E-2</v>
      </c>
      <c r="H25" s="38" t="s">
        <v>94</v>
      </c>
    </row>
    <row r="26" spans="1:8" x14ac:dyDescent="0.35">
      <c r="A26" s="3" t="s">
        <v>27</v>
      </c>
      <c r="B26" s="3" t="s">
        <v>74</v>
      </c>
      <c r="C26" s="3" t="s">
        <v>75</v>
      </c>
      <c r="D26" s="37">
        <v>4.3900000000000002E-2</v>
      </c>
      <c r="E26" s="37">
        <v>4.3900000000000002E-2</v>
      </c>
      <c r="F26" s="37">
        <v>4.3900000000000002E-2</v>
      </c>
      <c r="G26" s="37">
        <v>4.3900000000000002E-2</v>
      </c>
      <c r="H26" s="38" t="s">
        <v>94</v>
      </c>
    </row>
    <row r="27" spans="1:8" x14ac:dyDescent="0.35">
      <c r="A27" s="3" t="s">
        <v>27</v>
      </c>
      <c r="B27" s="3" t="s">
        <v>74</v>
      </c>
      <c r="C27" s="3" t="s">
        <v>78</v>
      </c>
      <c r="D27" s="37">
        <v>4.3900000000000002E-2</v>
      </c>
      <c r="E27" s="37">
        <v>4.3900000000000002E-2</v>
      </c>
      <c r="F27" s="37">
        <v>4.3900000000000002E-2</v>
      </c>
      <c r="G27" s="37">
        <v>4.3900000000000002E-2</v>
      </c>
      <c r="H27" s="38" t="s">
        <v>94</v>
      </c>
    </row>
    <row r="28" spans="1:8" x14ac:dyDescent="0.35">
      <c r="A28" s="3" t="s">
        <v>27</v>
      </c>
      <c r="B28" s="3" t="s">
        <v>74</v>
      </c>
      <c r="C28" s="15" t="s">
        <v>77</v>
      </c>
      <c r="D28" s="37">
        <v>4.3900000000000002E-2</v>
      </c>
      <c r="E28" s="37">
        <v>4.3900000000000002E-2</v>
      </c>
      <c r="F28" s="37">
        <v>4.3900000000000002E-2</v>
      </c>
      <c r="G28" s="37">
        <v>4.3900000000000002E-2</v>
      </c>
      <c r="H28" s="38" t="s">
        <v>94</v>
      </c>
    </row>
    <row r="29" spans="1:8" x14ac:dyDescent="0.35">
      <c r="A29" s="3" t="s">
        <v>27</v>
      </c>
      <c r="B29" s="3" t="s">
        <v>74</v>
      </c>
      <c r="C29" s="3" t="s">
        <v>76</v>
      </c>
      <c r="D29" s="37">
        <v>4.3900000000000002E-2</v>
      </c>
      <c r="E29" s="37">
        <v>4.3900000000000002E-2</v>
      </c>
      <c r="F29" s="37">
        <v>4.3900000000000002E-2</v>
      </c>
      <c r="G29" s="37">
        <v>4.3900000000000002E-2</v>
      </c>
      <c r="H29" s="38" t="s">
        <v>94</v>
      </c>
    </row>
    <row r="30" spans="1:8" x14ac:dyDescent="0.35">
      <c r="A30" s="3" t="s">
        <v>28</v>
      </c>
      <c r="B30" s="3" t="s">
        <v>71</v>
      </c>
      <c r="C30" s="3" t="s">
        <v>72</v>
      </c>
      <c r="D30" s="37">
        <v>7.7899999999999997E-2</v>
      </c>
      <c r="E30" s="37">
        <v>7.7899999999999997E-2</v>
      </c>
      <c r="F30" s="37">
        <v>7.7899999999999997E-2</v>
      </c>
      <c r="G30" s="37">
        <v>7.7899999999999997E-2</v>
      </c>
      <c r="H30" s="38" t="s">
        <v>94</v>
      </c>
    </row>
    <row r="31" spans="1:8" x14ac:dyDescent="0.35">
      <c r="A31" s="3" t="s">
        <v>28</v>
      </c>
      <c r="B31" s="3" t="s">
        <v>73</v>
      </c>
      <c r="C31" s="3" t="s">
        <v>72</v>
      </c>
      <c r="D31" s="37">
        <v>2.5000000000000001E-2</v>
      </c>
      <c r="E31" s="37">
        <v>2.5000000000000001E-2</v>
      </c>
      <c r="F31" s="37">
        <v>2.5000000000000001E-2</v>
      </c>
      <c r="G31" s="37">
        <v>2.5000000000000001E-2</v>
      </c>
      <c r="H31" s="38" t="s">
        <v>94</v>
      </c>
    </row>
    <row r="32" spans="1:8" x14ac:dyDescent="0.35">
      <c r="A32" s="3" t="s">
        <v>28</v>
      </c>
      <c r="B32" s="3" t="s">
        <v>74</v>
      </c>
      <c r="C32" s="3" t="s">
        <v>75</v>
      </c>
      <c r="D32" s="37">
        <v>3.6000000000000004E-2</v>
      </c>
      <c r="E32" s="37">
        <v>3.6000000000000004E-2</v>
      </c>
      <c r="F32" s="37">
        <v>3.6000000000000004E-2</v>
      </c>
      <c r="G32" s="37">
        <v>3.6000000000000004E-2</v>
      </c>
      <c r="H32" s="38" t="s">
        <v>94</v>
      </c>
    </row>
    <row r="33" spans="1:8" x14ac:dyDescent="0.35">
      <c r="A33" s="3" t="s">
        <v>28</v>
      </c>
      <c r="B33" s="3" t="s">
        <v>74</v>
      </c>
      <c r="C33" s="15" t="s">
        <v>77</v>
      </c>
      <c r="D33" s="37">
        <v>3.6000000000000004E-2</v>
      </c>
      <c r="E33" s="37">
        <v>3.6000000000000004E-2</v>
      </c>
      <c r="F33" s="37">
        <v>3.6000000000000004E-2</v>
      </c>
      <c r="G33" s="37">
        <v>3.6000000000000004E-2</v>
      </c>
      <c r="H33" s="38" t="s">
        <v>94</v>
      </c>
    </row>
    <row r="34" spans="1:8" x14ac:dyDescent="0.35">
      <c r="A34" s="6" t="s">
        <v>20</v>
      </c>
      <c r="B34" s="6" t="s">
        <v>74</v>
      </c>
      <c r="C34" s="3" t="s">
        <v>78</v>
      </c>
      <c r="D34" s="37">
        <v>4.2500000000000003E-2</v>
      </c>
      <c r="E34" s="37">
        <v>4.2500000000000003E-2</v>
      </c>
      <c r="F34" s="37">
        <v>4.2500000000000003E-2</v>
      </c>
      <c r="G34" s="37">
        <v>4.2500000000000003E-2</v>
      </c>
      <c r="H34" s="32" t="s">
        <v>95</v>
      </c>
    </row>
    <row r="35" spans="1:8" x14ac:dyDescent="0.35">
      <c r="A35" s="6" t="s">
        <v>20</v>
      </c>
      <c r="B35" s="6" t="s">
        <v>74</v>
      </c>
      <c r="C35" s="3" t="s">
        <v>79</v>
      </c>
      <c r="D35" s="37">
        <v>4.2500000000000003E-2</v>
      </c>
      <c r="E35" s="37">
        <v>4.2500000000000003E-2</v>
      </c>
      <c r="F35" s="37">
        <v>4.2500000000000003E-2</v>
      </c>
      <c r="G35" s="37">
        <v>4.2500000000000003E-2</v>
      </c>
      <c r="H35" s="32" t="s">
        <v>95</v>
      </c>
    </row>
    <row r="36" spans="1:8" x14ac:dyDescent="0.35">
      <c r="A36" s="6" t="s">
        <v>20</v>
      </c>
      <c r="B36" s="6" t="s">
        <v>74</v>
      </c>
      <c r="C36" s="3" t="s">
        <v>81</v>
      </c>
      <c r="D36" s="37">
        <v>4.2500000000000003E-2</v>
      </c>
      <c r="E36" s="37">
        <v>4.2500000000000003E-2</v>
      </c>
      <c r="F36" s="37">
        <v>4.2500000000000003E-2</v>
      </c>
      <c r="G36" s="37">
        <v>4.2500000000000003E-2</v>
      </c>
      <c r="H36" s="32" t="s">
        <v>95</v>
      </c>
    </row>
    <row r="37" spans="1:8" x14ac:dyDescent="0.35">
      <c r="A37" s="6" t="s">
        <v>20</v>
      </c>
      <c r="B37" s="6" t="s">
        <v>74</v>
      </c>
      <c r="C37" s="3" t="s">
        <v>82</v>
      </c>
      <c r="D37" s="37">
        <v>4.2500000000000003E-2</v>
      </c>
      <c r="E37" s="37">
        <v>4.2500000000000003E-2</v>
      </c>
      <c r="F37" s="37">
        <v>4.2500000000000003E-2</v>
      </c>
      <c r="G37" s="37">
        <v>4.2500000000000003E-2</v>
      </c>
      <c r="H37" s="32" t="s">
        <v>95</v>
      </c>
    </row>
    <row r="38" spans="1:8" x14ac:dyDescent="0.35">
      <c r="A38" s="6" t="s">
        <v>20</v>
      </c>
      <c r="B38" s="6" t="s">
        <v>74</v>
      </c>
      <c r="C38" s="3" t="s">
        <v>83</v>
      </c>
      <c r="D38" s="37">
        <v>4.2500000000000003E-2</v>
      </c>
      <c r="E38" s="37">
        <v>4.2500000000000003E-2</v>
      </c>
      <c r="F38" s="37">
        <v>4.2500000000000003E-2</v>
      </c>
      <c r="G38" s="37">
        <v>4.2500000000000003E-2</v>
      </c>
      <c r="H38" s="32" t="s">
        <v>95</v>
      </c>
    </row>
    <row r="39" spans="1:8" x14ac:dyDescent="0.35">
      <c r="A39" s="6" t="s">
        <v>80</v>
      </c>
      <c r="B39" s="3" t="s">
        <v>71</v>
      </c>
      <c r="C39" s="6" t="s">
        <v>72</v>
      </c>
      <c r="D39" s="39">
        <v>0.10390000000000001</v>
      </c>
      <c r="E39" s="39">
        <v>0.10390000000000001</v>
      </c>
      <c r="F39" s="39">
        <v>0.10390000000000001</v>
      </c>
      <c r="G39" s="39">
        <v>0.10390000000000001</v>
      </c>
      <c r="H39" s="38" t="s">
        <v>94</v>
      </c>
    </row>
    <row r="40" spans="1:8" x14ac:dyDescent="0.35">
      <c r="A40" s="6" t="s">
        <v>80</v>
      </c>
      <c r="B40" s="3" t="s">
        <v>73</v>
      </c>
      <c r="C40" s="6" t="s">
        <v>72</v>
      </c>
      <c r="D40" s="39">
        <v>0.08</v>
      </c>
      <c r="E40" s="39">
        <v>0.08</v>
      </c>
      <c r="F40" s="39">
        <v>0.08</v>
      </c>
      <c r="G40" s="39">
        <v>0.08</v>
      </c>
      <c r="H40" s="38" t="s">
        <v>94</v>
      </c>
    </row>
    <row r="41" spans="1:8" x14ac:dyDescent="0.35">
      <c r="A41" s="6" t="s">
        <v>30</v>
      </c>
      <c r="B41" s="3" t="s">
        <v>71</v>
      </c>
      <c r="C41" s="6" t="s">
        <v>72</v>
      </c>
      <c r="D41" s="39">
        <v>7.2700000000000001E-2</v>
      </c>
      <c r="E41" s="39">
        <v>7.2700000000000001E-2</v>
      </c>
      <c r="F41" s="39">
        <v>7.2700000000000001E-2</v>
      </c>
      <c r="G41" s="39">
        <v>7.2700000000000001E-2</v>
      </c>
      <c r="H41" s="38" t="s">
        <v>94</v>
      </c>
    </row>
    <row r="42" spans="1:8" x14ac:dyDescent="0.35">
      <c r="A42" s="6" t="s">
        <v>30</v>
      </c>
      <c r="B42" s="3" t="s">
        <v>73</v>
      </c>
      <c r="C42" s="6" t="s">
        <v>72</v>
      </c>
      <c r="D42" s="39">
        <v>7.2700000000000001E-2</v>
      </c>
      <c r="E42" s="39">
        <v>7.2700000000000001E-2</v>
      </c>
      <c r="F42" s="39">
        <v>7.2700000000000001E-2</v>
      </c>
      <c r="G42" s="39">
        <v>7.2700000000000001E-2</v>
      </c>
      <c r="H42" s="38" t="s">
        <v>94</v>
      </c>
    </row>
    <row r="43" spans="1:8" x14ac:dyDescent="0.35">
      <c r="A43" s="16" t="s">
        <v>22</v>
      </c>
      <c r="B43" s="3" t="s">
        <v>73</v>
      </c>
      <c r="C43" s="6" t="s">
        <v>72</v>
      </c>
      <c r="D43" s="37">
        <v>0.1</v>
      </c>
      <c r="E43" s="37">
        <v>0.1</v>
      </c>
      <c r="F43" s="37">
        <v>0.1</v>
      </c>
      <c r="G43" s="37">
        <v>0.1</v>
      </c>
      <c r="H43" s="38" t="s">
        <v>94</v>
      </c>
    </row>
    <row r="44" spans="1:8" x14ac:dyDescent="0.35">
      <c r="A44" s="24" t="s">
        <v>85</v>
      </c>
      <c r="B44" s="24" t="s">
        <v>71</v>
      </c>
      <c r="C44" s="24" t="s">
        <v>72</v>
      </c>
      <c r="D44" s="40">
        <v>0.05</v>
      </c>
      <c r="E44" s="40">
        <v>0.05</v>
      </c>
      <c r="F44" s="40">
        <v>0.05</v>
      </c>
      <c r="G44" s="40">
        <v>0.05</v>
      </c>
      <c r="H44" s="38" t="s">
        <v>94</v>
      </c>
    </row>
    <row r="45" spans="1:8" x14ac:dyDescent="0.35">
      <c r="A45" s="24" t="s">
        <v>85</v>
      </c>
      <c r="B45" s="24" t="s">
        <v>73</v>
      </c>
      <c r="C45" s="24" t="s">
        <v>72</v>
      </c>
      <c r="D45" s="40">
        <v>0.05</v>
      </c>
      <c r="E45" s="40">
        <v>0.05</v>
      </c>
      <c r="F45" s="40">
        <v>0.05</v>
      </c>
      <c r="G45" s="40">
        <v>0.05</v>
      </c>
      <c r="H45" s="38" t="s">
        <v>94</v>
      </c>
    </row>
    <row r="46" spans="1:8" x14ac:dyDescent="0.35">
      <c r="A46" s="24" t="s">
        <v>86</v>
      </c>
      <c r="B46" s="24" t="s">
        <v>71</v>
      </c>
      <c r="C46" s="24" t="s">
        <v>72</v>
      </c>
      <c r="D46" s="40">
        <v>0.05</v>
      </c>
      <c r="E46" s="40">
        <v>0.05</v>
      </c>
      <c r="F46" s="40">
        <v>0.05</v>
      </c>
      <c r="G46" s="40">
        <v>0.05</v>
      </c>
      <c r="H46" s="38" t="s">
        <v>94</v>
      </c>
    </row>
    <row r="47" spans="1:8" x14ac:dyDescent="0.35">
      <c r="A47" s="24" t="s">
        <v>86</v>
      </c>
      <c r="B47" s="24" t="s">
        <v>73</v>
      </c>
      <c r="C47" s="24" t="s">
        <v>72</v>
      </c>
      <c r="D47" s="40">
        <v>0.05</v>
      </c>
      <c r="E47" s="40">
        <v>0.05</v>
      </c>
      <c r="F47" s="40">
        <v>0.05</v>
      </c>
      <c r="G47" s="40">
        <v>0.05</v>
      </c>
      <c r="H47" s="38" t="s">
        <v>94</v>
      </c>
    </row>
    <row r="48" spans="1:8" x14ac:dyDescent="0.35">
      <c r="A48" s="24" t="s">
        <v>31</v>
      </c>
      <c r="B48" s="27" t="s">
        <v>71</v>
      </c>
      <c r="C48" s="24" t="s">
        <v>72</v>
      </c>
      <c r="D48" s="37">
        <v>5.5399999999999998E-2</v>
      </c>
      <c r="E48" s="37">
        <v>5.5399999999999998E-2</v>
      </c>
      <c r="F48" s="37">
        <v>5.5399999999999998E-2</v>
      </c>
      <c r="G48" s="37">
        <v>5.5399999999999998E-2</v>
      </c>
      <c r="H48" s="38" t="s">
        <v>94</v>
      </c>
    </row>
    <row r="49" spans="1:8" x14ac:dyDescent="0.35">
      <c r="A49" s="24" t="s">
        <v>31</v>
      </c>
      <c r="B49" s="28" t="s">
        <v>73</v>
      </c>
      <c r="C49" s="24" t="s">
        <v>72</v>
      </c>
      <c r="D49" s="37">
        <v>5.5399999999999998E-2</v>
      </c>
      <c r="E49" s="37">
        <v>5.5399999999999998E-2</v>
      </c>
      <c r="F49" s="37">
        <v>5.5399999999999998E-2</v>
      </c>
      <c r="G49" s="37">
        <v>5.5399999999999998E-2</v>
      </c>
      <c r="H49" s="38" t="s">
        <v>94</v>
      </c>
    </row>
    <row r="50" spans="1:8" x14ac:dyDescent="0.35">
      <c r="A50" s="24" t="s">
        <v>31</v>
      </c>
      <c r="B50" s="30" t="s">
        <v>74</v>
      </c>
      <c r="C50" s="29" t="s">
        <v>75</v>
      </c>
      <c r="D50" s="37">
        <v>6.0000000000000005E-2</v>
      </c>
      <c r="E50" s="37">
        <v>6.0000000000000005E-2</v>
      </c>
      <c r="F50" s="37">
        <v>6.0000000000000005E-2</v>
      </c>
      <c r="G50" s="37">
        <v>6.0000000000000005E-2</v>
      </c>
      <c r="H50" s="38" t="s">
        <v>94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D57FF-73B0-4079-82F2-B06A32C69207}">
  <sheetPr codeName="Sheet7"/>
  <dimension ref="A1:H84"/>
  <sheetViews>
    <sheetView workbookViewId="0">
      <pane ySplit="1" topLeftCell="A2" activePane="bottomLeft" state="frozen"/>
      <selection pane="bottomLeft" activeCell="A3" sqref="A3"/>
    </sheetView>
  </sheetViews>
  <sheetFormatPr defaultColWidth="8.7265625" defaultRowHeight="14.5" x14ac:dyDescent="0.35"/>
  <cols>
    <col min="1" max="1" width="10.54296875" style="1" customWidth="1"/>
    <col min="2" max="2" width="21.7265625" style="3" bestFit="1" customWidth="1"/>
    <col min="3" max="3" width="31.26953125" style="1" customWidth="1"/>
    <col min="4" max="7" width="15.54296875" style="3" customWidth="1"/>
    <col min="8" max="8" width="29.453125" style="3" bestFit="1" customWidth="1"/>
    <col min="9" max="16384" width="8.7265625" style="3"/>
  </cols>
  <sheetData>
    <row r="1" spans="1:8" s="5" customFormat="1" x14ac:dyDescent="0.35">
      <c r="A1" s="4" t="s">
        <v>19</v>
      </c>
      <c r="B1" s="4" t="s">
        <v>64</v>
      </c>
      <c r="C1" s="4" t="s">
        <v>65</v>
      </c>
      <c r="D1" s="4" t="s">
        <v>66</v>
      </c>
      <c r="E1" s="4" t="s">
        <v>68</v>
      </c>
      <c r="F1" s="4" t="s">
        <v>69</v>
      </c>
      <c r="G1" s="4" t="s">
        <v>70</v>
      </c>
      <c r="H1" s="4" t="s">
        <v>93</v>
      </c>
    </row>
    <row r="2" spans="1:8" x14ac:dyDescent="0.35">
      <c r="A2" s="3"/>
      <c r="C2" s="3"/>
      <c r="D2" s="32"/>
      <c r="E2" s="32"/>
      <c r="F2" s="32"/>
      <c r="G2" s="32"/>
      <c r="H2" s="32"/>
    </row>
    <row r="3" spans="1:8" x14ac:dyDescent="0.35">
      <c r="A3" s="1" t="s">
        <v>97</v>
      </c>
      <c r="B3"/>
      <c r="C3"/>
    </row>
    <row r="5" spans="1:8" x14ac:dyDescent="0.35">
      <c r="B5"/>
      <c r="C5"/>
    </row>
    <row r="6" spans="1:8" x14ac:dyDescent="0.35">
      <c r="B6"/>
      <c r="C6"/>
    </row>
    <row r="7" spans="1:8" x14ac:dyDescent="0.35">
      <c r="B7"/>
      <c r="C7"/>
    </row>
    <row r="8" spans="1:8" x14ac:dyDescent="0.35">
      <c r="B8"/>
      <c r="C8"/>
    </row>
    <row r="9" spans="1:8" x14ac:dyDescent="0.35">
      <c r="B9"/>
      <c r="C9"/>
    </row>
    <row r="10" spans="1:8" x14ac:dyDescent="0.35">
      <c r="B10"/>
      <c r="C10"/>
    </row>
    <row r="11" spans="1:8" x14ac:dyDescent="0.35">
      <c r="B11"/>
      <c r="C11"/>
    </row>
    <row r="12" spans="1:8" x14ac:dyDescent="0.35">
      <c r="B12"/>
      <c r="C12"/>
    </row>
    <row r="13" spans="1:8" x14ac:dyDescent="0.35">
      <c r="B13"/>
      <c r="C13"/>
    </row>
    <row r="14" spans="1:8" x14ac:dyDescent="0.35">
      <c r="B14"/>
      <c r="C14"/>
    </row>
    <row r="15" spans="1:8" x14ac:dyDescent="0.35">
      <c r="B15"/>
      <c r="C15"/>
    </row>
    <row r="16" spans="1:8" x14ac:dyDescent="0.35">
      <c r="B16"/>
      <c r="C16"/>
    </row>
    <row r="17" spans="2:3" x14ac:dyDescent="0.35">
      <c r="B17"/>
      <c r="C17"/>
    </row>
    <row r="18" spans="2:3" x14ac:dyDescent="0.35">
      <c r="B18"/>
      <c r="C18"/>
    </row>
    <row r="19" spans="2:3" x14ac:dyDescent="0.35">
      <c r="B19"/>
      <c r="C19"/>
    </row>
    <row r="20" spans="2:3" x14ac:dyDescent="0.35">
      <c r="B20"/>
      <c r="C20"/>
    </row>
    <row r="21" spans="2:3" x14ac:dyDescent="0.35">
      <c r="B21"/>
      <c r="C21"/>
    </row>
    <row r="22" spans="2:3" x14ac:dyDescent="0.35">
      <c r="B22"/>
      <c r="C22"/>
    </row>
    <row r="23" spans="2:3" x14ac:dyDescent="0.35">
      <c r="B23"/>
      <c r="C23"/>
    </row>
    <row r="24" spans="2:3" x14ac:dyDescent="0.35">
      <c r="B24"/>
      <c r="C24"/>
    </row>
    <row r="25" spans="2:3" x14ac:dyDescent="0.35">
      <c r="B25"/>
      <c r="C25"/>
    </row>
    <row r="26" spans="2:3" x14ac:dyDescent="0.35">
      <c r="B26"/>
      <c r="C26"/>
    </row>
    <row r="27" spans="2:3" x14ac:dyDescent="0.35">
      <c r="B27"/>
      <c r="C27"/>
    </row>
    <row r="28" spans="2:3" x14ac:dyDescent="0.35">
      <c r="B28"/>
      <c r="C28"/>
    </row>
    <row r="29" spans="2:3" x14ac:dyDescent="0.35">
      <c r="B29"/>
      <c r="C29"/>
    </row>
    <row r="30" spans="2:3" x14ac:dyDescent="0.35">
      <c r="B30"/>
      <c r="C30"/>
    </row>
    <row r="31" spans="2:3" x14ac:dyDescent="0.35">
      <c r="B31"/>
      <c r="C31"/>
    </row>
    <row r="32" spans="2:3" x14ac:dyDescent="0.35">
      <c r="B32"/>
      <c r="C32"/>
    </row>
    <row r="33" spans="2:3" x14ac:dyDescent="0.35">
      <c r="B33"/>
      <c r="C33"/>
    </row>
    <row r="34" spans="2:3" x14ac:dyDescent="0.35">
      <c r="B34"/>
      <c r="C34"/>
    </row>
    <row r="35" spans="2:3" x14ac:dyDescent="0.35">
      <c r="B35"/>
      <c r="C35"/>
    </row>
    <row r="36" spans="2:3" x14ac:dyDescent="0.35">
      <c r="B36"/>
      <c r="C36"/>
    </row>
    <row r="37" spans="2:3" x14ac:dyDescent="0.35">
      <c r="B37"/>
      <c r="C37"/>
    </row>
    <row r="38" spans="2:3" x14ac:dyDescent="0.35">
      <c r="B38"/>
      <c r="C38"/>
    </row>
    <row r="39" spans="2:3" x14ac:dyDescent="0.35">
      <c r="B39"/>
      <c r="C39"/>
    </row>
    <row r="40" spans="2:3" x14ac:dyDescent="0.35">
      <c r="B40"/>
      <c r="C40"/>
    </row>
    <row r="41" spans="2:3" x14ac:dyDescent="0.35">
      <c r="B41"/>
      <c r="C41"/>
    </row>
    <row r="42" spans="2:3" x14ac:dyDescent="0.35">
      <c r="B42"/>
      <c r="C42"/>
    </row>
    <row r="43" spans="2:3" x14ac:dyDescent="0.35">
      <c r="B43"/>
      <c r="C43"/>
    </row>
    <row r="44" spans="2:3" x14ac:dyDescent="0.35">
      <c r="B44"/>
      <c r="C44"/>
    </row>
    <row r="45" spans="2:3" x14ac:dyDescent="0.35">
      <c r="B45"/>
      <c r="C45"/>
    </row>
    <row r="46" spans="2:3" x14ac:dyDescent="0.35">
      <c r="B46"/>
      <c r="C46"/>
    </row>
    <row r="47" spans="2:3" x14ac:dyDescent="0.35">
      <c r="B47"/>
      <c r="C47"/>
    </row>
    <row r="48" spans="2:3" x14ac:dyDescent="0.35">
      <c r="B48"/>
      <c r="C48"/>
    </row>
    <row r="49" spans="2:3" x14ac:dyDescent="0.35">
      <c r="B49"/>
      <c r="C49"/>
    </row>
    <row r="50" spans="2:3" x14ac:dyDescent="0.35">
      <c r="B50"/>
      <c r="C50"/>
    </row>
    <row r="51" spans="2:3" x14ac:dyDescent="0.35">
      <c r="B51"/>
      <c r="C51"/>
    </row>
    <row r="52" spans="2:3" x14ac:dyDescent="0.35">
      <c r="B52"/>
      <c r="C52"/>
    </row>
    <row r="53" spans="2:3" x14ac:dyDescent="0.35">
      <c r="B53"/>
      <c r="C53"/>
    </row>
    <row r="54" spans="2:3" x14ac:dyDescent="0.35">
      <c r="B54"/>
      <c r="C54"/>
    </row>
    <row r="55" spans="2:3" x14ac:dyDescent="0.35">
      <c r="B55"/>
      <c r="C55"/>
    </row>
    <row r="56" spans="2:3" x14ac:dyDescent="0.35">
      <c r="B56"/>
      <c r="C56"/>
    </row>
    <row r="57" spans="2:3" x14ac:dyDescent="0.35">
      <c r="B57"/>
      <c r="C57"/>
    </row>
    <row r="58" spans="2:3" x14ac:dyDescent="0.35">
      <c r="B58"/>
      <c r="C58"/>
    </row>
    <row r="59" spans="2:3" x14ac:dyDescent="0.35">
      <c r="B59"/>
      <c r="C59"/>
    </row>
    <row r="60" spans="2:3" x14ac:dyDescent="0.35">
      <c r="B60"/>
      <c r="C60"/>
    </row>
    <row r="61" spans="2:3" x14ac:dyDescent="0.35">
      <c r="B61"/>
      <c r="C61"/>
    </row>
    <row r="62" spans="2:3" x14ac:dyDescent="0.35">
      <c r="B62"/>
      <c r="C62"/>
    </row>
    <row r="63" spans="2:3" x14ac:dyDescent="0.35">
      <c r="B63"/>
      <c r="C63"/>
    </row>
    <row r="64" spans="2:3" x14ac:dyDescent="0.35">
      <c r="B64"/>
      <c r="C64"/>
    </row>
    <row r="65" spans="2:3" x14ac:dyDescent="0.35">
      <c r="B65"/>
      <c r="C65"/>
    </row>
    <row r="66" spans="2:3" x14ac:dyDescent="0.35">
      <c r="B66"/>
      <c r="C66"/>
    </row>
    <row r="67" spans="2:3" x14ac:dyDescent="0.35">
      <c r="B67"/>
      <c r="C67"/>
    </row>
    <row r="68" spans="2:3" x14ac:dyDescent="0.35">
      <c r="B68"/>
      <c r="C68"/>
    </row>
    <row r="69" spans="2:3" x14ac:dyDescent="0.35">
      <c r="B69"/>
      <c r="C69"/>
    </row>
    <row r="70" spans="2:3" x14ac:dyDescent="0.35">
      <c r="B70"/>
      <c r="C70"/>
    </row>
    <row r="71" spans="2:3" x14ac:dyDescent="0.35">
      <c r="B71"/>
      <c r="C71"/>
    </row>
    <row r="72" spans="2:3" x14ac:dyDescent="0.35">
      <c r="B72"/>
      <c r="C72"/>
    </row>
    <row r="73" spans="2:3" x14ac:dyDescent="0.35">
      <c r="B73"/>
      <c r="C73"/>
    </row>
    <row r="74" spans="2:3" x14ac:dyDescent="0.35">
      <c r="B74"/>
      <c r="C74"/>
    </row>
    <row r="75" spans="2:3" x14ac:dyDescent="0.35">
      <c r="B75"/>
      <c r="C75"/>
    </row>
    <row r="76" spans="2:3" x14ac:dyDescent="0.35">
      <c r="B76"/>
      <c r="C76"/>
    </row>
    <row r="77" spans="2:3" x14ac:dyDescent="0.35">
      <c r="B77"/>
      <c r="C77"/>
    </row>
    <row r="78" spans="2:3" x14ac:dyDescent="0.35">
      <c r="B78"/>
      <c r="C78"/>
    </row>
    <row r="79" spans="2:3" x14ac:dyDescent="0.35">
      <c r="B79"/>
      <c r="C79"/>
    </row>
    <row r="80" spans="2:3" x14ac:dyDescent="0.35">
      <c r="B80"/>
      <c r="C80"/>
    </row>
    <row r="81" spans="2:3" x14ac:dyDescent="0.35">
      <c r="B81"/>
      <c r="C81"/>
    </row>
    <row r="82" spans="2:3" x14ac:dyDescent="0.35">
      <c r="B82"/>
      <c r="C82"/>
    </row>
    <row r="83" spans="2:3" x14ac:dyDescent="0.35">
      <c r="B83"/>
      <c r="C83"/>
    </row>
    <row r="84" spans="2:3" x14ac:dyDescent="0.35">
      <c r="B84"/>
      <c r="C84"/>
    </row>
  </sheetData>
  <phoneticPr fontId="4" type="noConversion"/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B64D7-8EB0-43DF-B1E5-0B6D37B2BD4A}">
  <sheetPr codeName="Sheet8"/>
  <dimension ref="A1:H33"/>
  <sheetViews>
    <sheetView zoomScaleNormal="100" workbookViewId="0">
      <pane ySplit="1" topLeftCell="A2" activePane="bottomLeft" state="frozen"/>
      <selection pane="bottomLeft" activeCell="A5" sqref="A5"/>
    </sheetView>
  </sheetViews>
  <sheetFormatPr defaultColWidth="8.7265625" defaultRowHeight="14.5" x14ac:dyDescent="0.35"/>
  <cols>
    <col min="1" max="1" width="9.7265625" style="1" customWidth="1"/>
    <col min="2" max="2" width="22.54296875" style="3" customWidth="1"/>
    <col min="3" max="3" width="33" style="1" customWidth="1"/>
    <col min="4" max="7" width="15.54296875" style="3" customWidth="1"/>
    <col min="8" max="8" width="26" style="3" bestFit="1" customWidth="1"/>
    <col min="9" max="16384" width="8.7265625" style="3"/>
  </cols>
  <sheetData>
    <row r="1" spans="1:8" s="5" customFormat="1" x14ac:dyDescent="0.35">
      <c r="A1" s="4" t="s">
        <v>19</v>
      </c>
      <c r="B1" s="4" t="s">
        <v>64</v>
      </c>
      <c r="C1" s="4" t="s">
        <v>65</v>
      </c>
      <c r="D1" s="4" t="s">
        <v>66</v>
      </c>
      <c r="E1" s="4" t="s">
        <v>68</v>
      </c>
      <c r="F1" s="4" t="s">
        <v>69</v>
      </c>
      <c r="G1" s="4" t="s">
        <v>70</v>
      </c>
      <c r="H1" s="4" t="s">
        <v>93</v>
      </c>
    </row>
    <row r="2" spans="1:8" x14ac:dyDescent="0.35">
      <c r="A2" s="3" t="s">
        <v>20</v>
      </c>
      <c r="B2" s="3" t="s">
        <v>71</v>
      </c>
      <c r="C2" s="3" t="s">
        <v>72</v>
      </c>
      <c r="D2" s="3">
        <v>20</v>
      </c>
      <c r="E2" s="3">
        <v>20</v>
      </c>
      <c r="F2" s="3">
        <v>20</v>
      </c>
      <c r="G2" s="3">
        <v>20</v>
      </c>
      <c r="H2" s="3" t="s">
        <v>87</v>
      </c>
    </row>
    <row r="3" spans="1:8" x14ac:dyDescent="0.35">
      <c r="A3" s="3" t="s">
        <v>20</v>
      </c>
      <c r="B3" s="3" t="s">
        <v>73</v>
      </c>
      <c r="C3" s="3" t="s">
        <v>72</v>
      </c>
      <c r="D3" s="3">
        <v>20</v>
      </c>
      <c r="E3" s="3">
        <v>20</v>
      </c>
      <c r="F3" s="3">
        <v>20</v>
      </c>
      <c r="G3" s="3">
        <v>20</v>
      </c>
      <c r="H3" s="3" t="s">
        <v>87</v>
      </c>
    </row>
    <row r="4" spans="1:8" x14ac:dyDescent="0.35">
      <c r="A4" s="3" t="s">
        <v>20</v>
      </c>
      <c r="B4" s="3" t="s">
        <v>74</v>
      </c>
      <c r="C4" s="3" t="s">
        <v>75</v>
      </c>
      <c r="D4" s="3">
        <v>10</v>
      </c>
      <c r="E4" s="3">
        <v>10</v>
      </c>
      <c r="F4" s="3">
        <v>10</v>
      </c>
      <c r="G4" s="3">
        <v>10</v>
      </c>
      <c r="H4" s="3" t="s">
        <v>87</v>
      </c>
    </row>
    <row r="5" spans="1:8" x14ac:dyDescent="0.35">
      <c r="A5" s="3" t="s">
        <v>21</v>
      </c>
      <c r="B5" s="3" t="s">
        <v>71</v>
      </c>
      <c r="C5" s="3" t="s">
        <v>72</v>
      </c>
      <c r="D5" s="3">
        <v>30</v>
      </c>
      <c r="E5" s="3">
        <v>30</v>
      </c>
      <c r="F5" s="3">
        <v>30</v>
      </c>
      <c r="G5" s="3">
        <v>30</v>
      </c>
      <c r="H5" s="15" t="s">
        <v>94</v>
      </c>
    </row>
    <row r="6" spans="1:8" x14ac:dyDescent="0.35">
      <c r="A6" s="3" t="s">
        <v>21</v>
      </c>
      <c r="B6" s="3" t="s">
        <v>73</v>
      </c>
      <c r="C6" s="3" t="s">
        <v>72</v>
      </c>
      <c r="D6" s="3">
        <v>30</v>
      </c>
      <c r="E6" s="3">
        <v>30</v>
      </c>
      <c r="F6" s="3">
        <v>30</v>
      </c>
      <c r="G6" s="3">
        <v>30</v>
      </c>
      <c r="H6" s="15" t="s">
        <v>94</v>
      </c>
    </row>
    <row r="7" spans="1:8" x14ac:dyDescent="0.35">
      <c r="A7" s="3" t="s">
        <v>21</v>
      </c>
      <c r="B7" s="3" t="s">
        <v>74</v>
      </c>
      <c r="C7" s="3" t="s">
        <v>75</v>
      </c>
      <c r="D7" s="3">
        <v>4</v>
      </c>
      <c r="E7" s="3">
        <v>4</v>
      </c>
      <c r="F7" s="3">
        <v>4</v>
      </c>
      <c r="G7" s="3">
        <v>4</v>
      </c>
      <c r="H7" s="15" t="s">
        <v>94</v>
      </c>
    </row>
    <row r="8" spans="1:8" x14ac:dyDescent="0.35">
      <c r="A8" s="3" t="s">
        <v>22</v>
      </c>
      <c r="B8" s="3" t="s">
        <v>74</v>
      </c>
      <c r="C8" s="3" t="s">
        <v>75</v>
      </c>
      <c r="D8" s="3">
        <v>10</v>
      </c>
      <c r="E8" s="3">
        <v>10</v>
      </c>
      <c r="F8" s="3">
        <v>10</v>
      </c>
      <c r="G8" s="3">
        <v>10</v>
      </c>
      <c r="H8" s="3" t="s">
        <v>88</v>
      </c>
    </row>
    <row r="9" spans="1:8" x14ac:dyDescent="0.35">
      <c r="A9" s="3" t="s">
        <v>22</v>
      </c>
      <c r="B9" s="3" t="s">
        <v>74</v>
      </c>
      <c r="C9" s="3" t="s">
        <v>76</v>
      </c>
      <c r="D9" s="3">
        <v>10</v>
      </c>
      <c r="E9" s="3">
        <v>10</v>
      </c>
      <c r="F9" s="3">
        <v>10</v>
      </c>
      <c r="G9" s="3">
        <v>10</v>
      </c>
      <c r="H9" s="3" t="s">
        <v>88</v>
      </c>
    </row>
    <row r="10" spans="1:8" x14ac:dyDescent="0.35">
      <c r="A10" s="3" t="s">
        <v>23</v>
      </c>
      <c r="B10" s="3" t="s">
        <v>73</v>
      </c>
      <c r="C10" s="3" t="s">
        <v>72</v>
      </c>
      <c r="D10" s="3">
        <v>20</v>
      </c>
      <c r="E10" s="3">
        <v>20</v>
      </c>
      <c r="F10" s="3">
        <v>20</v>
      </c>
      <c r="G10" s="3">
        <v>20</v>
      </c>
      <c r="H10" s="15" t="s">
        <v>94</v>
      </c>
    </row>
    <row r="11" spans="1:8" x14ac:dyDescent="0.35">
      <c r="A11" s="3" t="s">
        <v>24</v>
      </c>
      <c r="B11" s="3" t="s">
        <v>73</v>
      </c>
      <c r="C11" s="3" t="s">
        <v>72</v>
      </c>
      <c r="D11" s="3">
        <v>25</v>
      </c>
      <c r="E11" s="3">
        <v>25</v>
      </c>
      <c r="F11" s="3">
        <v>25</v>
      </c>
      <c r="G11" s="3">
        <v>25</v>
      </c>
      <c r="H11" s="15" t="s">
        <v>94</v>
      </c>
    </row>
    <row r="12" spans="1:8" x14ac:dyDescent="0.35">
      <c r="A12" s="3" t="s">
        <v>24</v>
      </c>
      <c r="B12" s="3" t="s">
        <v>74</v>
      </c>
      <c r="C12" s="15" t="s">
        <v>77</v>
      </c>
      <c r="D12" s="3">
        <v>15</v>
      </c>
      <c r="E12" s="3">
        <v>15</v>
      </c>
      <c r="F12" s="3">
        <v>15</v>
      </c>
      <c r="G12" s="3">
        <v>15</v>
      </c>
      <c r="H12" s="15" t="s">
        <v>94</v>
      </c>
    </row>
    <row r="13" spans="1:8" x14ac:dyDescent="0.35">
      <c r="A13" s="3" t="s">
        <v>24</v>
      </c>
      <c r="B13" s="3" t="s">
        <v>74</v>
      </c>
      <c r="C13" s="3" t="s">
        <v>76</v>
      </c>
      <c r="D13" s="3">
        <v>15</v>
      </c>
      <c r="E13" s="3">
        <v>15</v>
      </c>
      <c r="F13" s="3">
        <v>15</v>
      </c>
      <c r="G13" s="3">
        <v>15</v>
      </c>
      <c r="H13" s="15" t="s">
        <v>94</v>
      </c>
    </row>
    <row r="14" spans="1:8" x14ac:dyDescent="0.35">
      <c r="A14" s="3" t="s">
        <v>25</v>
      </c>
      <c r="B14" s="3" t="s">
        <v>71</v>
      </c>
      <c r="C14" s="3" t="s">
        <v>72</v>
      </c>
      <c r="D14" s="3">
        <v>30</v>
      </c>
      <c r="E14" s="3">
        <v>30</v>
      </c>
      <c r="F14" s="3">
        <v>30</v>
      </c>
      <c r="G14" s="3">
        <v>30</v>
      </c>
      <c r="H14" s="15" t="s">
        <v>94</v>
      </c>
    </row>
    <row r="15" spans="1:8" x14ac:dyDescent="0.35">
      <c r="A15" s="3" t="s">
        <v>25</v>
      </c>
      <c r="B15" s="3" t="s">
        <v>73</v>
      </c>
      <c r="C15" s="3" t="s">
        <v>72</v>
      </c>
      <c r="D15" s="3">
        <v>30</v>
      </c>
      <c r="E15" s="3">
        <v>30</v>
      </c>
      <c r="F15" s="3">
        <v>30</v>
      </c>
      <c r="G15" s="3">
        <v>30</v>
      </c>
      <c r="H15" s="15" t="s">
        <v>94</v>
      </c>
    </row>
    <row r="16" spans="1:8" x14ac:dyDescent="0.35">
      <c r="A16" s="3" t="s">
        <v>25</v>
      </c>
      <c r="B16" s="3" t="s">
        <v>74</v>
      </c>
      <c r="C16" s="15" t="s">
        <v>77</v>
      </c>
      <c r="D16" s="3">
        <v>15</v>
      </c>
      <c r="E16" s="3">
        <v>15</v>
      </c>
      <c r="F16" s="3">
        <v>15</v>
      </c>
      <c r="G16" s="3">
        <v>15</v>
      </c>
      <c r="H16" s="15" t="s">
        <v>94</v>
      </c>
    </row>
    <row r="17" spans="1:8" x14ac:dyDescent="0.35">
      <c r="A17" s="3" t="s">
        <v>25</v>
      </c>
      <c r="B17" s="3" t="s">
        <v>74</v>
      </c>
      <c r="C17" s="3" t="s">
        <v>76</v>
      </c>
      <c r="D17" s="3">
        <v>15</v>
      </c>
      <c r="E17" s="3">
        <v>15</v>
      </c>
      <c r="F17" s="3">
        <v>15</v>
      </c>
      <c r="G17" s="3">
        <v>15</v>
      </c>
      <c r="H17" s="15" t="s">
        <v>94</v>
      </c>
    </row>
    <row r="18" spans="1:8" x14ac:dyDescent="0.35">
      <c r="A18" s="3" t="s">
        <v>25</v>
      </c>
      <c r="B18" s="3" t="s">
        <v>74</v>
      </c>
      <c r="C18" s="3" t="s">
        <v>75</v>
      </c>
      <c r="D18" s="3">
        <v>15</v>
      </c>
      <c r="E18" s="3">
        <v>15</v>
      </c>
      <c r="F18" s="3">
        <v>15</v>
      </c>
      <c r="G18" s="3">
        <v>15</v>
      </c>
      <c r="H18" s="15" t="s">
        <v>94</v>
      </c>
    </row>
    <row r="19" spans="1:8" x14ac:dyDescent="0.35">
      <c r="A19" s="3" t="s">
        <v>25</v>
      </c>
      <c r="B19" s="3" t="s">
        <v>74</v>
      </c>
      <c r="C19" s="3" t="s">
        <v>78</v>
      </c>
      <c r="D19" s="3">
        <v>15</v>
      </c>
      <c r="E19" s="3">
        <v>15</v>
      </c>
      <c r="F19" s="3">
        <v>15</v>
      </c>
      <c r="G19" s="3">
        <v>15</v>
      </c>
      <c r="H19" s="15" t="s">
        <v>94</v>
      </c>
    </row>
    <row r="20" spans="1:8" x14ac:dyDescent="0.35">
      <c r="A20" s="3" t="s">
        <v>25</v>
      </c>
      <c r="B20" s="3" t="s">
        <v>74</v>
      </c>
      <c r="C20" s="3" t="s">
        <v>79</v>
      </c>
      <c r="D20" s="3">
        <v>15</v>
      </c>
      <c r="E20" s="3">
        <v>15</v>
      </c>
      <c r="F20" s="3">
        <v>15</v>
      </c>
      <c r="G20" s="3">
        <v>15</v>
      </c>
      <c r="H20" s="15" t="s">
        <v>94</v>
      </c>
    </row>
    <row r="21" spans="1:8" x14ac:dyDescent="0.35">
      <c r="A21" s="3" t="s">
        <v>26</v>
      </c>
      <c r="B21" s="3" t="s">
        <v>71</v>
      </c>
      <c r="C21" s="3" t="s">
        <v>72</v>
      </c>
      <c r="D21" s="3">
        <v>22.5</v>
      </c>
      <c r="E21" s="3">
        <v>22.5</v>
      </c>
      <c r="F21" s="3">
        <v>22.5</v>
      </c>
      <c r="G21" s="3">
        <v>22.5</v>
      </c>
      <c r="H21" s="15" t="s">
        <v>94</v>
      </c>
    </row>
    <row r="22" spans="1:8" x14ac:dyDescent="0.35">
      <c r="A22" s="3" t="s">
        <v>26</v>
      </c>
      <c r="B22" s="3" t="s">
        <v>73</v>
      </c>
      <c r="C22" s="3" t="s">
        <v>72</v>
      </c>
      <c r="D22" s="3">
        <v>25</v>
      </c>
      <c r="E22" s="3">
        <v>25</v>
      </c>
      <c r="F22" s="3">
        <v>25</v>
      </c>
      <c r="G22" s="3">
        <v>25</v>
      </c>
      <c r="H22" s="15" t="s">
        <v>94</v>
      </c>
    </row>
    <row r="23" spans="1:8" x14ac:dyDescent="0.35">
      <c r="A23" s="3" t="s">
        <v>27</v>
      </c>
      <c r="B23" s="3" t="s">
        <v>71</v>
      </c>
      <c r="C23" s="3" t="s">
        <v>72</v>
      </c>
      <c r="D23" s="3">
        <v>25</v>
      </c>
      <c r="E23" s="3">
        <v>25</v>
      </c>
      <c r="F23" s="3">
        <v>25</v>
      </c>
      <c r="G23" s="3">
        <v>25</v>
      </c>
      <c r="H23" s="15" t="s">
        <v>94</v>
      </c>
    </row>
    <row r="24" spans="1:8" x14ac:dyDescent="0.35">
      <c r="A24" s="3" t="s">
        <v>27</v>
      </c>
      <c r="B24" s="3" t="s">
        <v>73</v>
      </c>
      <c r="C24" s="3" t="s">
        <v>72</v>
      </c>
      <c r="D24" s="3">
        <v>25</v>
      </c>
      <c r="E24" s="3">
        <v>25</v>
      </c>
      <c r="F24" s="3">
        <v>25</v>
      </c>
      <c r="G24" s="3">
        <v>25</v>
      </c>
      <c r="H24" s="15" t="s">
        <v>94</v>
      </c>
    </row>
    <row r="25" spans="1:8" x14ac:dyDescent="0.35">
      <c r="A25" s="3" t="s">
        <v>27</v>
      </c>
      <c r="B25" s="3" t="s">
        <v>74</v>
      </c>
      <c r="C25" s="3" t="s">
        <v>75</v>
      </c>
      <c r="D25" s="3">
        <v>10</v>
      </c>
      <c r="E25" s="3">
        <v>10</v>
      </c>
      <c r="F25" s="3">
        <v>10</v>
      </c>
      <c r="G25" s="3">
        <v>10</v>
      </c>
      <c r="H25" s="15" t="s">
        <v>94</v>
      </c>
    </row>
    <row r="26" spans="1:8" x14ac:dyDescent="0.35">
      <c r="A26" s="3" t="s">
        <v>27</v>
      </c>
      <c r="B26" s="3" t="s">
        <v>74</v>
      </c>
      <c r="C26" s="3" t="s">
        <v>78</v>
      </c>
      <c r="D26" s="3">
        <v>10</v>
      </c>
      <c r="E26" s="3">
        <v>10</v>
      </c>
      <c r="F26" s="3">
        <v>10</v>
      </c>
      <c r="G26" s="3">
        <v>10</v>
      </c>
      <c r="H26" s="15" t="s">
        <v>94</v>
      </c>
    </row>
    <row r="27" spans="1:8" x14ac:dyDescent="0.35">
      <c r="A27" s="3" t="s">
        <v>27</v>
      </c>
      <c r="B27" s="3" t="s">
        <v>74</v>
      </c>
      <c r="C27" s="15" t="s">
        <v>77</v>
      </c>
      <c r="D27" s="3">
        <v>10</v>
      </c>
      <c r="E27" s="3">
        <v>10</v>
      </c>
      <c r="F27" s="3">
        <v>10</v>
      </c>
      <c r="G27" s="3">
        <v>10</v>
      </c>
      <c r="H27" s="15" t="s">
        <v>94</v>
      </c>
    </row>
    <row r="28" spans="1:8" x14ac:dyDescent="0.35">
      <c r="A28" s="3" t="s">
        <v>27</v>
      </c>
      <c r="B28" s="3" t="s">
        <v>74</v>
      </c>
      <c r="C28" s="3" t="s">
        <v>76</v>
      </c>
      <c r="D28" s="3">
        <v>10</v>
      </c>
      <c r="E28" s="3">
        <v>10</v>
      </c>
      <c r="F28" s="3">
        <v>10</v>
      </c>
      <c r="G28" s="3">
        <v>10</v>
      </c>
      <c r="H28" s="15" t="s">
        <v>94</v>
      </c>
    </row>
    <row r="29" spans="1:8" x14ac:dyDescent="0.35">
      <c r="A29" s="3" t="s">
        <v>28</v>
      </c>
      <c r="B29" s="3" t="s">
        <v>71</v>
      </c>
      <c r="C29" s="3" t="s">
        <v>72</v>
      </c>
      <c r="D29" s="3">
        <v>30</v>
      </c>
      <c r="E29" s="3">
        <v>30</v>
      </c>
      <c r="F29" s="3">
        <v>30</v>
      </c>
      <c r="G29" s="3">
        <v>30</v>
      </c>
      <c r="H29" s="15" t="s">
        <v>94</v>
      </c>
    </row>
    <row r="30" spans="1:8" x14ac:dyDescent="0.35">
      <c r="A30" s="3" t="s">
        <v>28</v>
      </c>
      <c r="B30" s="3" t="s">
        <v>73</v>
      </c>
      <c r="C30" s="3" t="s">
        <v>72</v>
      </c>
      <c r="D30" s="3">
        <v>30</v>
      </c>
      <c r="E30" s="3">
        <v>30</v>
      </c>
      <c r="F30" s="3">
        <v>30</v>
      </c>
      <c r="G30" s="3">
        <v>30</v>
      </c>
      <c r="H30" s="15" t="s">
        <v>94</v>
      </c>
    </row>
    <row r="31" spans="1:8" x14ac:dyDescent="0.35">
      <c r="A31" s="3" t="s">
        <v>28</v>
      </c>
      <c r="B31" s="3" t="s">
        <v>74</v>
      </c>
      <c r="C31" s="3" t="s">
        <v>75</v>
      </c>
      <c r="D31" s="3">
        <v>15</v>
      </c>
      <c r="E31" s="3">
        <v>15</v>
      </c>
      <c r="F31" s="3">
        <v>15</v>
      </c>
      <c r="G31" s="3">
        <v>15</v>
      </c>
      <c r="H31" s="15" t="s">
        <v>94</v>
      </c>
    </row>
    <row r="32" spans="1:8" x14ac:dyDescent="0.35">
      <c r="A32" s="3" t="s">
        <v>28</v>
      </c>
      <c r="B32" s="3" t="s">
        <v>74</v>
      </c>
      <c r="C32" s="15" t="s">
        <v>77</v>
      </c>
      <c r="D32" s="3">
        <v>15</v>
      </c>
      <c r="E32" s="3">
        <v>15</v>
      </c>
      <c r="F32" s="3">
        <v>15</v>
      </c>
      <c r="G32" s="3">
        <v>15</v>
      </c>
      <c r="H32" s="15" t="s">
        <v>94</v>
      </c>
    </row>
    <row r="33" spans="3:3" x14ac:dyDescent="0.35">
      <c r="C33" s="3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3DC37-B2EE-43BB-BAA3-6554BFEEE8AB}">
  <sheetPr codeName="Sheet9"/>
  <dimension ref="A1:H3"/>
  <sheetViews>
    <sheetView workbookViewId="0">
      <pane ySplit="1" topLeftCell="A2" activePane="bottomLeft" state="frozen"/>
      <selection pane="bottomLeft" activeCell="A3" sqref="A3"/>
    </sheetView>
  </sheetViews>
  <sheetFormatPr defaultColWidth="8.7265625" defaultRowHeight="14.5" x14ac:dyDescent="0.35"/>
  <cols>
    <col min="1" max="1" width="9.26953125" style="1" customWidth="1"/>
    <col min="2" max="2" width="22.54296875" style="3" customWidth="1"/>
    <col min="3" max="3" width="33" style="1" customWidth="1"/>
    <col min="4" max="7" width="15.54296875" style="3" customWidth="1"/>
    <col min="8" max="8" width="56.54296875" style="3" bestFit="1" customWidth="1"/>
    <col min="9" max="16384" width="8.7265625" style="3"/>
  </cols>
  <sheetData>
    <row r="1" spans="1:8" s="5" customFormat="1" x14ac:dyDescent="0.35">
      <c r="A1" s="4" t="s">
        <v>19</v>
      </c>
      <c r="B1" s="4" t="s">
        <v>64</v>
      </c>
      <c r="C1" s="4" t="s">
        <v>65</v>
      </c>
      <c r="D1" s="4" t="s">
        <v>66</v>
      </c>
      <c r="E1" s="4" t="s">
        <v>68</v>
      </c>
      <c r="F1" s="4" t="s">
        <v>69</v>
      </c>
      <c r="G1" s="4" t="s">
        <v>70</v>
      </c>
      <c r="H1" s="4" t="s">
        <v>93</v>
      </c>
    </row>
    <row r="2" spans="1:8" x14ac:dyDescent="0.35">
      <c r="A2" s="3"/>
      <c r="C2" s="3"/>
      <c r="D2" s="34"/>
      <c r="E2" s="34"/>
      <c r="F2" s="34"/>
      <c r="G2" s="34"/>
      <c r="H2" s="35"/>
    </row>
    <row r="3" spans="1:8" x14ac:dyDescent="0.35">
      <c r="A3" s="1" t="s">
        <v>96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B4327-83CE-4396-B036-91C3D6A80EE6}">
  <sheetPr codeName="Sheet10"/>
  <dimension ref="A1:H3"/>
  <sheetViews>
    <sheetView workbookViewId="0">
      <pane ySplit="1" topLeftCell="A2" activePane="bottomLeft" state="frozen"/>
      <selection pane="bottomLeft" activeCell="F12" sqref="F12"/>
    </sheetView>
  </sheetViews>
  <sheetFormatPr defaultColWidth="8.7265625" defaultRowHeight="14.5" x14ac:dyDescent="0.35"/>
  <cols>
    <col min="1" max="1" width="8.7265625" style="3" customWidth="1"/>
    <col min="2" max="2" width="22.54296875" style="3" customWidth="1"/>
    <col min="3" max="3" width="26.26953125" bestFit="1" customWidth="1"/>
    <col min="4" max="7" width="15.54296875" customWidth="1"/>
    <col min="8" max="8" width="53.08984375" style="3" bestFit="1" customWidth="1"/>
    <col min="9" max="16384" width="8.7265625" style="3"/>
  </cols>
  <sheetData>
    <row r="1" spans="1:8" s="5" customFormat="1" x14ac:dyDescent="0.35">
      <c r="A1" s="3" t="s">
        <v>19</v>
      </c>
      <c r="B1" s="3" t="s">
        <v>64</v>
      </c>
      <c r="C1" s="3" t="s">
        <v>65</v>
      </c>
      <c r="D1" s="4" t="s">
        <v>66</v>
      </c>
      <c r="E1" s="4" t="s">
        <v>68</v>
      </c>
      <c r="F1" s="4" t="s">
        <v>69</v>
      </c>
      <c r="G1" s="4" t="s">
        <v>70</v>
      </c>
      <c r="H1" s="4" t="s">
        <v>93</v>
      </c>
    </row>
    <row r="2" spans="1:8" x14ac:dyDescent="0.35">
      <c r="C2" s="3"/>
      <c r="D2" s="32"/>
      <c r="E2" s="32"/>
      <c r="F2" s="32"/>
      <c r="G2" s="32"/>
      <c r="H2" s="32"/>
    </row>
    <row r="3" spans="1:8" x14ac:dyDescent="0.35">
      <c r="A3" s="1" t="s">
        <v>96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6AE6BC93F68C42947AFEB6C1408848" ma:contentTypeVersion="37" ma:contentTypeDescription="Create a new document." ma:contentTypeScope="" ma:versionID="d5d7608e7993b72d8814bde91c426288">
  <xsd:schema xmlns:xsd="http://www.w3.org/2001/XMLSchema" xmlns:xs="http://www.w3.org/2001/XMLSchema" xmlns:p="http://schemas.microsoft.com/office/2006/metadata/properties" xmlns:ns2="88afdc5b-8099-4b8e-93c7-a39693dd2bee" xmlns:ns3="e3fb2008-9808-4f29-aa32-2f66631018ed" targetNamespace="http://schemas.microsoft.com/office/2006/metadata/properties" ma:root="true" ma:fieldsID="1573dc6d0c4029e82018132d53bbaa37" ns2:_="" ns3:_="">
    <xsd:import namespace="88afdc5b-8099-4b8e-93c7-a39693dd2bee"/>
    <xsd:import namespace="e3fb2008-9808-4f29-aa32-2f66631018ed"/>
    <xsd:element name="properties">
      <xsd:complexType>
        <xsd:sequence>
          <xsd:element name="documentManagement">
            <xsd:complexType>
              <xsd:all>
                <xsd:element ref="ns2:Group"/>
                <xsd:element ref="ns2:Doc_x0020_Type"/>
                <xsd:element ref="ns2:Approval_x0020_Level0"/>
                <xsd:element ref="ns2:Business_x0020_Record"/>
                <xsd:element ref="ns2:Report_x0020_for_x0020_SDC_x0020_Review" minOccurs="0"/>
                <xsd:element ref="ns2:MYENTSOE_SiteType" minOccurs="0"/>
                <xsd:element ref="ns2:g99581cd5f4b4b0f82bfb09b28561133" minOccurs="0"/>
                <xsd:element ref="ns3:TaxCatchAll" minOccurs="0"/>
                <xsd:element ref="ns2:cd82112a728e48dfac4a082d85c41e93" minOccurs="0"/>
                <xsd:element ref="ns2:ld5c93758cc5401aa200b17b69bfb48a" minOccurs="0"/>
                <xsd:element ref="ns2:d4f766f88f1644a8aef916559cc19405" minOccurs="0"/>
                <xsd:element ref="ns2:ef5d60b913a44ea0a7d76a7b84e4cd8d" minOccurs="0"/>
                <xsd:element ref="ns2:p8f9ec27b0b840189bbbbd407afe3e95" minOccurs="0"/>
                <xsd:element ref="ns2:da2943ec388d4bfcbfc6d38c6a5990e8" minOccurs="0"/>
                <xsd:element ref="ns2:d273b215cbc0451e8ea9d8118c62ea3f" minOccurs="0"/>
                <xsd:element ref="ns2:a198822e8cd54940abd092eb1f212adb" minOccurs="0"/>
                <xsd:element ref="ns2:e177a62aac7e48f2991fde6ae35c1b66" minOccurs="0"/>
                <xsd:element ref="ns2:pca8f6ee71a14072b7b2dac32341062c" minOccurs="0"/>
                <xsd:element ref="ns2:Too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afdc5b-8099-4b8e-93c7-a39693dd2bee" elementFormDefault="qualified">
    <xsd:import namespace="http://schemas.microsoft.com/office/2006/documentManagement/types"/>
    <xsd:import namespace="http://schemas.microsoft.com/office/infopath/2007/PartnerControls"/>
    <xsd:element name="Group" ma:index="8" ma:displayName="Group" ma:default="General" ma:format="Dropdown" ma:internalName="Group" ma:readOnly="false">
      <xsd:simpleType>
        <xsd:restriction base="dms:Choice">
          <xsd:enumeration value="General"/>
          <xsd:enumeration value="Steering Group"/>
          <xsd:enumeration value="MST"/>
          <xsd:enumeration value="Sub Group 1"/>
          <xsd:enumeration value="Sub Group 2"/>
          <xsd:enumeration value="Sub Group 3"/>
          <xsd:enumeration value="Sub Group 4"/>
          <xsd:enumeration value="Sub Group 5"/>
          <xsd:enumeration value="Sub Group 6"/>
          <xsd:enumeration value="Data Task Force"/>
        </xsd:restriction>
      </xsd:simpleType>
    </xsd:element>
    <xsd:element name="Doc_x0020_Type" ma:index="9" ma:displayName="Doc Type" ma:default="Project Management Documents" ma:format="Dropdown" ma:internalName="Doc_x0020_Type" ma:readOnly="false">
      <xsd:simpleType>
        <xsd:restriction base="dms:Choice">
          <xsd:enumeration value="Project Management Documents"/>
          <xsd:enumeration value="ACER related"/>
          <xsd:enumeration value="Website Content"/>
          <xsd:enumeration value="Internal Presentations"/>
          <xsd:enumeration value="Meeting Notes"/>
          <xsd:enumeration value="Model"/>
          <xsd:enumeration value="Simulation Results"/>
          <xsd:enumeration value="Report - Draft"/>
          <xsd:enumeration value="Report - For StG Approval"/>
          <xsd:enumeration value="Report - For SDC Approval"/>
          <xsd:enumeration value="Report - Published"/>
          <xsd:enumeration value="Input Data &amp; Data Log"/>
          <xsd:enumeration value="Visual"/>
          <xsd:enumeration value="Website Link"/>
          <xsd:enumeration value="Study / Information"/>
          <xsd:enumeration value="Purchase Orders"/>
          <xsd:enumeration value="Other"/>
        </xsd:restriction>
      </xsd:simpleType>
    </xsd:element>
    <xsd:element name="Approval_x0020_Level0" ma:index="10" ma:displayName="Approval Level" ma:default="(None)" ma:format="Dropdown" ma:internalName="Approval_x0020_Level0" ma:readOnly="false">
      <xsd:simpleType>
        <xsd:restriction base="dms:Choice">
          <xsd:enumeration value="(None)"/>
          <xsd:enumeration value="Assembly approved"/>
          <xsd:enumeration value="Assembly proposed"/>
          <xsd:enumeration value="Board approved"/>
          <xsd:enumeration value="Board proposed"/>
          <xsd:enumeration value="Committee approved"/>
          <xsd:enumeration value="Committee proposed"/>
          <xsd:enumeration value="Early ENTSO-E draft status"/>
          <xsd:enumeration value="External, draft"/>
          <xsd:enumeration value="External, final"/>
          <xsd:enumeration value="Not applicable"/>
          <xsd:enumeration value="RG approved"/>
          <xsd:enumeration value="RG proposed"/>
          <xsd:enumeration value="WG or SG or EG or DT approved"/>
          <xsd:enumeration value="WG or SG or EG or DT proposed"/>
        </xsd:restriction>
      </xsd:simpleType>
    </xsd:element>
    <xsd:element name="Business_x0020_Record" ma:index="11" ma:displayName="Business Record" ma:default="(None)" ma:format="Dropdown" ma:internalName="Business_x0020_Record" ma:readOnly="false">
      <xsd:simpleType>
        <xsd:restriction base="dms:Choice">
          <xsd:enumeration value="(None)"/>
          <xsd:enumeration value="Business Record (10 years)"/>
          <xsd:enumeration value="Business Record (5 years)"/>
          <xsd:enumeration value="Business Record (Indefinite)"/>
        </xsd:restriction>
      </xsd:simpleType>
    </xsd:element>
    <xsd:element name="Report_x0020_for_x0020_SDC_x0020_Review" ma:index="12" nillable="true" ma:displayName="Report for SDC Review" ma:description="Draft report for SDC review before approval" ma:internalName="Report_x0020_for_x0020_SDC_x0020_Review" ma:readOnly="false">
      <xsd:simpleType>
        <xsd:restriction base="dms:Text">
          <xsd:maxLength value="255"/>
        </xsd:restriction>
      </xsd:simpleType>
    </xsd:element>
    <xsd:element name="MYENTSOE_SiteType" ma:index="13" nillable="true" ma:displayName="Site Type" ma:default="MYENTSOE" ma:internalName="MYENTSOE_SiteType">
      <xsd:simpleType>
        <xsd:restriction base="dms:Text"/>
      </xsd:simpleType>
    </xsd:element>
    <xsd:element name="g99581cd5f4b4b0f82bfb09b28561133" ma:index="15" nillable="true" ma:taxonomy="true" ma:internalName="g99581cd5f4b4b0f82bfb09b28561133" ma:taxonomyFieldName="MYENTSOE_PublicType" ma:displayName="Public Type" ma:default="6;#Extranet|922fc1ba-0c8d-4fbf-b30d-83722d0f30f2" ma:fieldId="{099581cd-5f4b-4b0f-82bf-b09b28561133}" ma:sspId="0cf2b176-d4dc-4d18-8c95-51f9f2dafcd3" ma:termSetId="a0d7c562-4a8e-458a-9f8a-6a29e3d3b26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d82112a728e48dfac4a082d85c41e93" ma:index="18" nillable="true" ma:taxonomy="true" ma:internalName="cd82112a728e48dfac4a082d85c41e93" ma:taxonomyFieldName="MYENTSOE_Section" ma:displayName="Section" ma:default="7;#SDC|414c202c-9255-45c1-8290-a69e6acf8153" ma:fieldId="{cd82112a-728e-48df-ac4a-082d85c41e93}" ma:sspId="0cf2b176-d4dc-4d18-8c95-51f9f2dafcd3" ma:termSetId="ca6f290f-ffad-40e7-8c84-e8889b66544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d5c93758cc5401aa200b17b69bfb48a" ma:index="20" nillable="true" ma:taxonomy="true" ma:internalName="ld5c93758cc5401aa200b17b69bfb48a" ma:taxonomyFieldName="MYENTSOE_Classification1" ma:displayName="Classification 1" ma:fieldId="{5d5c9375-8cc5-401a-a200-b17b69bfb48a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4f766f88f1644a8aef916559cc19405" ma:index="22" nillable="true" ma:taxonomy="true" ma:internalName="d4f766f88f1644a8aef916559cc19405" ma:taxonomyFieldName="MYENTSOE_Classification2" ma:displayName="Classification 2" ma:fieldId="{d4f766f8-8f16-44a8-aef9-16559cc19405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f5d60b913a44ea0a7d76a7b84e4cd8d" ma:index="24" nillable="true" ma:taxonomy="true" ma:internalName="ef5d60b913a44ea0a7d76a7b84e4cd8d" ma:taxonomyFieldName="MYENTSOE_Classification3" ma:displayName="Classification 3" ma:fieldId="{ef5d60b9-13a4-4ea0-a7d7-6a7b84e4cd8d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8f9ec27b0b840189bbbbd407afe3e95" ma:index="26" nillable="true" ma:taxonomy="true" ma:internalName="p8f9ec27b0b840189bbbbd407afe3e95" ma:taxonomyFieldName="MYENTSOE_Classification4" ma:displayName="Classification 4" ma:fieldId="{98f9ec27-b0b8-4018-9bbb-bd407afe3e95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2943ec388d4bfcbfc6d38c6a5990e8" ma:index="28" nillable="true" ma:taxonomy="true" ma:internalName="da2943ec388d4bfcbfc6d38c6a5990e8" ma:taxonomyFieldName="MYENTSOE_SharingType" ma:displayName="Sharing Type" ma:default="8;#Shared|04da8cfa-2b68-4725-9db5-e7b66ab623e6" ma:fieldId="{da2943ec-388d-4bfc-bfc6-d38c6a5990e8}" ma:sspId="0cf2b176-d4dc-4d18-8c95-51f9f2dafcd3" ma:termSetId="09b229b3-e0b6-423a-b819-7f93001a6e2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273b215cbc0451e8ea9d8118c62ea3f" ma:index="30" nillable="true" ma:taxonomy="true" ma:internalName="d273b215cbc0451e8ea9d8118c62ea3f" ma:taxonomyFieldName="Confidentiality" ma:displayName="Confidentiality" ma:fieldId="{d273b215-cbc0-451e-8ea9-d8118c62ea3f}" ma:sspId="0cf2b176-d4dc-4d18-8c95-51f9f2dafcd3" ma:termSetId="1aeb3a4d-5a56-4fc5-b0c8-230b3cd7bda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198822e8cd54940abd092eb1f212adb" ma:index="32" nillable="true" ma:taxonomy="true" ma:internalName="a198822e8cd54940abd092eb1f212adb" ma:taxonomyFieldName="MYENTSOE_DataClassification" ma:displayName="Data Classification" ma:fieldId="{a198822e-8cd5-4940-abd0-92eb1f212adb}" ma:sspId="0cf2b176-d4dc-4d18-8c95-51f9f2dafcd3" ma:termSetId="ed1fa8aa-003c-40ab-bfad-ae0429370d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177a62aac7e48f2991fde6ae35c1b66" ma:index="34" nillable="true" ma:taxonomy="true" ma:internalName="e177a62aac7e48f2991fde6ae35c1b66" ma:taxonomyFieldName="MYENTSOE_DocumentClassification" ma:displayName="Document Classification" ma:fieldId="{e177a62a-ac7e-48f2-991f-de6ae35c1b66}" ma:sspId="0cf2b176-d4dc-4d18-8c95-51f9f2dafcd3" ma:termSetId="8b91b5eb-b01b-44d4-a921-6f52ae5aec3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ca8f6ee71a14072b7b2dac32341062c" ma:index="36" nillable="true" ma:taxonomy="true" ma:internalName="pca8f6ee71a14072b7b2dac32341062c" ma:taxonomyFieldName="Document_x0020_Category" ma:displayName="Document Category" ma:fieldId="{9ca8f6ee-71a1-4072-b7b2-dac32341062c}" ma:sspId="0cf2b176-d4dc-4d18-8c95-51f9f2dafcd3" ma:termSetId="b6272f75-190c-4d15-bd6d-713db50139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ool" ma:index="37" nillable="true" ma:displayName="Tool" ma:format="Dropdown" ma:internalName="Tool">
      <xsd:simpleType>
        <xsd:restriction base="dms:Choice">
          <xsd:enumeration value="Plexos"/>
          <xsd:enumeration value="Antares"/>
          <xsd:enumeration value="BID3"/>
        </xsd:restriction>
      </xsd:simpleType>
    </xsd:element>
    <xsd:element name="MediaServiceMetadata" ma:index="3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4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4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4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4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fb2008-9808-4f29-aa32-2f66631018e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2e972368-3e58-42a6-a247-d451252f7dab}" ma:internalName="TaxCatchAll" ma:showField="CatchAllData" ma:web="e3fb2008-9808-4f29-aa32-2f66631018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3fb2008-9808-4f29-aa32-2f66631018ed">
      <Value>6</Value>
      <Value>9</Value>
      <Value>8</Value>
      <Value>7</Value>
    </TaxCatchAll>
    <Doc_x0020_Type xmlns="88afdc5b-8099-4b8e-93c7-a39693dd2bee">Input Data &amp; Data Log</Doc_x0020_Type>
    <Report_x0020_for_x0020_SDC_x0020_Review xmlns="88afdc5b-8099-4b8e-93c7-a39693dd2bee" xsi:nil="true"/>
    <Approval_x0020_Level0 xmlns="88afdc5b-8099-4b8e-93c7-a39693dd2bee">(None)</Approval_x0020_Level0>
    <Business_x0020_Record xmlns="88afdc5b-8099-4b8e-93c7-a39693dd2bee">(None)</Business_x0020_Record>
    <Group xmlns="88afdc5b-8099-4b8e-93c7-a39693dd2bee">Sub Group 4</Group>
    <MYENTSOE_SiteType xmlns="88afdc5b-8099-4b8e-93c7-a39693dd2bee">MYENTSOE</MYENTSOE_SiteType>
    <cd82112a728e48dfac4a082d85c41e93 xmlns="88afdc5b-8099-4b8e-93c7-a39693dd2bee">
      <Terms xmlns="http://schemas.microsoft.com/office/infopath/2007/PartnerControls">
        <TermInfo xmlns="http://schemas.microsoft.com/office/infopath/2007/PartnerControls">
          <TermName xmlns="http://schemas.microsoft.com/office/infopath/2007/PartnerControls">SDC</TermName>
          <TermId xmlns="http://schemas.microsoft.com/office/infopath/2007/PartnerControls">414c202c-9255-45c1-8290-a69e6acf8153</TermId>
        </TermInfo>
      </Terms>
    </cd82112a728e48dfac4a082d85c41e93>
    <d4f766f88f1644a8aef916559cc19405 xmlns="88afdc5b-8099-4b8e-93c7-a39693dd2bee">
      <Terms xmlns="http://schemas.microsoft.com/office/infopath/2007/PartnerControls"/>
    </d4f766f88f1644a8aef916559cc19405>
    <ef5d60b913a44ea0a7d76a7b84e4cd8d xmlns="88afdc5b-8099-4b8e-93c7-a39693dd2bee">
      <Terms xmlns="http://schemas.microsoft.com/office/infopath/2007/PartnerControls"/>
    </ef5d60b913a44ea0a7d76a7b84e4cd8d>
    <g99581cd5f4b4b0f82bfb09b28561133 xmlns="88afdc5b-8099-4b8e-93c7-a39693dd2bee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Extranet</TermName>
          <TermId xmlns="http://schemas.microsoft.com/office/infopath/2007/PartnerControls">922fc1ba-0c8d-4fbf-b30d-83722d0f30f2</TermId>
        </TermInfo>
      </Terms>
    </g99581cd5f4b4b0f82bfb09b28561133>
    <da2943ec388d4bfcbfc6d38c6a5990e8 xmlns="88afdc5b-8099-4b8e-93c7-a39693dd2bee">
      <Terms xmlns="http://schemas.microsoft.com/office/infopath/2007/PartnerControls">
        <TermInfo xmlns="http://schemas.microsoft.com/office/infopath/2007/PartnerControls">
          <TermName xmlns="http://schemas.microsoft.com/office/infopath/2007/PartnerControls">Shared</TermName>
          <TermId xmlns="http://schemas.microsoft.com/office/infopath/2007/PartnerControls">04da8cfa-2b68-4725-9db5-e7b66ab623e6</TermId>
        </TermInfo>
      </Terms>
    </da2943ec388d4bfcbfc6d38c6a5990e8>
    <d273b215cbc0451e8ea9d8118c62ea3f xmlns="88afdc5b-8099-4b8e-93c7-a39693dd2bee">
      <Terms xmlns="http://schemas.microsoft.com/office/infopath/2007/PartnerControls"/>
    </d273b215cbc0451e8ea9d8118c62ea3f>
    <p8f9ec27b0b840189bbbbd407afe3e95 xmlns="88afdc5b-8099-4b8e-93c7-a39693dd2bee">
      <Terms xmlns="http://schemas.microsoft.com/office/infopath/2007/PartnerControls"/>
    </p8f9ec27b0b840189bbbbd407afe3e95>
    <ld5c93758cc5401aa200b17b69bfb48a xmlns="88afdc5b-8099-4b8e-93c7-a39693dd2bee">
      <Terms xmlns="http://schemas.microsoft.com/office/infopath/2007/PartnerControls">
        <TermInfo xmlns="http://schemas.microsoft.com/office/infopath/2007/PartnerControls">
          <TermName xmlns="http://schemas.microsoft.com/office/infopath/2007/PartnerControls">ERAA</TermName>
          <TermId xmlns="http://schemas.microsoft.com/office/infopath/2007/PartnerControls">e3b64224-6203-4b67-af6c-1ce9090448f5</TermId>
        </TermInfo>
      </Terms>
    </ld5c93758cc5401aa200b17b69bfb48a>
    <a198822e8cd54940abd092eb1f212adb xmlns="88afdc5b-8099-4b8e-93c7-a39693dd2bee">
      <Terms xmlns="http://schemas.microsoft.com/office/infopath/2007/PartnerControls"/>
    </a198822e8cd54940abd092eb1f212adb>
    <e177a62aac7e48f2991fde6ae35c1b66 xmlns="88afdc5b-8099-4b8e-93c7-a39693dd2bee">
      <Terms xmlns="http://schemas.microsoft.com/office/infopath/2007/PartnerControls"/>
    </e177a62aac7e48f2991fde6ae35c1b66>
    <Tool xmlns="88afdc5b-8099-4b8e-93c7-a39693dd2bee" xsi:nil="true"/>
    <pca8f6ee71a14072b7b2dac32341062c xmlns="88afdc5b-8099-4b8e-93c7-a39693dd2bee">
      <Terms xmlns="http://schemas.microsoft.com/office/infopath/2007/PartnerControls"/>
    </pca8f6ee71a14072b7b2dac32341062c>
  </documentManagement>
</p:properties>
</file>

<file path=customXml/itemProps1.xml><?xml version="1.0" encoding="utf-8"?>
<ds:datastoreItem xmlns:ds="http://schemas.openxmlformats.org/officeDocument/2006/customXml" ds:itemID="{4C66C1D2-3743-4384-A774-8A24DBC36F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afdc5b-8099-4b8e-93c7-a39693dd2bee"/>
    <ds:schemaRef ds:uri="e3fb2008-9808-4f29-aa32-2f66631018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34A4EB-BDBF-453B-83BC-AD38011DA1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330E26-D5F4-43F0-AB56-50C65243C93F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e3fb2008-9808-4f29-aa32-2f66631018ed"/>
    <ds:schemaRef ds:uri="http://schemas.microsoft.com/office/infopath/2007/PartnerControls"/>
    <ds:schemaRef ds:uri="88afdc5b-8099-4b8e-93c7-a39693dd2be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489738c2-04c6-4350-92ad-ce129e1deca5}" enabled="1" method="Privileged" siteId="{5a599c86-6e50-4562-81a7-1b85777f7db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Read-me</vt:lpstr>
      <vt:lpstr>Link-info</vt:lpstr>
      <vt:lpstr>CAPEX</vt:lpstr>
      <vt:lpstr>FOM</vt:lpstr>
      <vt:lpstr>WACC</vt:lpstr>
      <vt:lpstr>Potential</vt:lpstr>
      <vt:lpstr>Economic Lifetime</vt:lpstr>
      <vt:lpstr>DSR Activation Price</vt:lpstr>
      <vt:lpstr>Activation Limit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Pancrazi Marco (Terna)</dc:creator>
  <cp:keywords/>
  <dc:description/>
  <cp:lastModifiedBy>Lukas Galdikas</cp:lastModifiedBy>
  <cp:revision/>
  <dcterms:created xsi:type="dcterms:W3CDTF">2015-06-05T18:19:34Z</dcterms:created>
  <dcterms:modified xsi:type="dcterms:W3CDTF">2026-02-13T16:07:12Z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ensitivity">
    <vt:lpwstr>Open within ENTSO-E</vt:lpwstr>
  </property>
  <property fmtid="{D5CDD505-2E9C-101B-9397-08002B2CF9AE}" pid="3" name="MSIP_Label_26326a25-05b5-4156-bd4d-89acce8cd3b1_Extended_MSFT_Method">
    <vt:lpwstr>Standard</vt:lpwstr>
  </property>
  <property fmtid="{D5CDD505-2E9C-101B-9397-08002B2CF9AE}" pid="4" name="ContentTypeId">
    <vt:lpwstr>0x0101008C6AE6BC93F68C42947AFEB6C1408848</vt:lpwstr>
  </property>
  <property fmtid="{D5CDD505-2E9C-101B-9397-08002B2CF9AE}" pid="5" name="MYENTSOE_Classification2">
    <vt:lpwstr/>
  </property>
  <property fmtid="{D5CDD505-2E9C-101B-9397-08002B2CF9AE}" pid="6" name="Confidentiality">
    <vt:lpwstr/>
  </property>
  <property fmtid="{D5CDD505-2E9C-101B-9397-08002B2CF9AE}" pid="7" name="MYENTSOE_Classification3">
    <vt:lpwstr/>
  </property>
  <property fmtid="{D5CDD505-2E9C-101B-9397-08002B2CF9AE}" pid="8" name="MYENTSOE_PublicType">
    <vt:lpwstr>6;#Extranet|922fc1ba-0c8d-4fbf-b30d-83722d0f30f2</vt:lpwstr>
  </property>
  <property fmtid="{D5CDD505-2E9C-101B-9397-08002B2CF9AE}" pid="9" name="MYENTSOE_SharingType">
    <vt:lpwstr>8;#Shared|04da8cfa-2b68-4725-9db5-e7b66ab623e6</vt:lpwstr>
  </property>
  <property fmtid="{D5CDD505-2E9C-101B-9397-08002B2CF9AE}" pid="10" name="MYENTSOE_Classification1">
    <vt:lpwstr>9;#ERAA|e3b64224-6203-4b67-af6c-1ce9090448f5</vt:lpwstr>
  </property>
  <property fmtid="{D5CDD505-2E9C-101B-9397-08002B2CF9AE}" pid="11" name="MYENTSOE_Section">
    <vt:lpwstr>7;#SDC|414c202c-9255-45c1-8290-a69e6acf8153</vt:lpwstr>
  </property>
  <property fmtid="{D5CDD505-2E9C-101B-9397-08002B2CF9AE}" pid="12" name="MYENTSOE_Classification4">
    <vt:lpwstr/>
  </property>
  <property fmtid="{D5CDD505-2E9C-101B-9397-08002B2CF9AE}" pid="13" name="MYENTSOE_DocumentClassification">
    <vt:lpwstr/>
  </property>
  <property fmtid="{D5CDD505-2E9C-101B-9397-08002B2CF9AE}" pid="14" name="MYENTSOE_DataClassification">
    <vt:lpwstr/>
  </property>
  <property fmtid="{D5CDD505-2E9C-101B-9397-08002B2CF9AE}" pid="15" name="MediaServiceImageTags">
    <vt:lpwstr/>
  </property>
  <property fmtid="{D5CDD505-2E9C-101B-9397-08002B2CF9AE}" pid="16" name="Document Category">
    <vt:lpwstr/>
  </property>
  <property fmtid="{D5CDD505-2E9C-101B-9397-08002B2CF9AE}" pid="17" name="Document_x0020_Category">
    <vt:lpwstr/>
  </property>
  <property fmtid="{D5CDD505-2E9C-101B-9397-08002B2CF9AE}" pid="18" name="MSIP_Label_26326a25-05b5-4156-bd4d-89acce8cd3b1_Removed">
    <vt:lpwstr>False</vt:lpwstr>
  </property>
  <property fmtid="{D5CDD505-2E9C-101B-9397-08002B2CF9AE}" pid="19" name="MSIP_Label_26326a25-05b5-4156-bd4d-89acce8cd3b1_ActionId">
    <vt:lpwstr>04b4433d-fd08-42fc-8510-ca31480c0b8d</vt:lpwstr>
  </property>
  <property fmtid="{D5CDD505-2E9C-101B-9397-08002B2CF9AE}" pid="20" name="MSIP_Label_26326a25-05b5-4156-bd4d-89acce8cd3b1_Name">
    <vt:lpwstr>Open within ENTSO-E</vt:lpwstr>
  </property>
  <property fmtid="{D5CDD505-2E9C-101B-9397-08002B2CF9AE}" pid="21" name="MSIP_Label_26326a25-05b5-4156-bd4d-89acce8cd3b1_SetDate">
    <vt:lpwstr>2026-02-07T22:20:49Z</vt:lpwstr>
  </property>
  <property fmtid="{D5CDD505-2E9C-101B-9397-08002B2CF9AE}" pid="22" name="MSIP_Label_26326a25-05b5-4156-bd4d-89acce8cd3b1_SiteId">
    <vt:lpwstr>7ffbeccf-0c1b-496c-8978-89209c2d375d</vt:lpwstr>
  </property>
  <property fmtid="{D5CDD505-2E9C-101B-9397-08002B2CF9AE}" pid="23" name="MSIP_Label_26326a25-05b5-4156-bd4d-89acce8cd3b1_Enabled">
    <vt:lpwstr>True</vt:lpwstr>
  </property>
  <property fmtid="{D5CDD505-2E9C-101B-9397-08002B2CF9AE}" pid="24" name="MSIP_Label_d65a070e-ad16-4345-879f-c1de6464f1fb_ActionId">
    <vt:lpwstr>f7d3df7e-16dc-44d2-a0a0-6d71ce1e066b</vt:lpwstr>
  </property>
  <property fmtid="{D5CDD505-2E9C-101B-9397-08002B2CF9AE}" pid="25" name="MSIP_Label_d65a070e-ad16-4345-879f-c1de6464f1fb_Method">
    <vt:lpwstr>Standard</vt:lpwstr>
  </property>
  <property fmtid="{D5CDD505-2E9C-101B-9397-08002B2CF9AE}" pid="26" name="MSIP_Label_d65a070e-ad16-4345-879f-c1de6464f1fb_SiteId">
    <vt:lpwstr>eccd734e-7022-4709-aba5-a5dd77929e27</vt:lpwstr>
  </property>
  <property fmtid="{D5CDD505-2E9C-101B-9397-08002B2CF9AE}" pid="27" name="MSIP_Label_66cffd26-8a8e-4271-ae8c-0448cc98c6fa_Method">
    <vt:lpwstr>Standard</vt:lpwstr>
  </property>
  <property fmtid="{D5CDD505-2E9C-101B-9397-08002B2CF9AE}" pid="28" name="MSIP_Label_66cffd26-8a8e-4271-ae8c-0448cc98c6fa_SiteId">
    <vt:lpwstr>c4c0dd7c-1dfb-4088-9303-96b608da35b3</vt:lpwstr>
  </property>
  <property fmtid="{D5CDD505-2E9C-101B-9397-08002B2CF9AE}" pid="29" name="MSIP_Label_66cffd26-8a8e-4271-ae8c-0448cc98c6fa_Tag">
    <vt:lpwstr>10, 3, 0, 1</vt:lpwstr>
  </property>
  <property fmtid="{D5CDD505-2E9C-101B-9397-08002B2CF9AE}" pid="30" name="MSIP_Label_d65a070e-ad16-4345-879f-c1de6464f1fb_Name">
    <vt:lpwstr>USO INTERNO - Con etichetta</vt:lpwstr>
  </property>
  <property fmtid="{D5CDD505-2E9C-101B-9397-08002B2CF9AE}" pid="31" name="MSIP_Label_66cffd26-8a8e-4271-ae8c-0448cc98c6fa_SetDate">
    <vt:lpwstr>2025-05-15T11:39:34Z</vt:lpwstr>
  </property>
  <property fmtid="{D5CDD505-2E9C-101B-9397-08002B2CF9AE}" pid="32" name="MSIP_Label_66cffd26-8a8e-4271-ae8c-0448cc98c6fa_Name">
    <vt:lpwstr>AST dokumenti</vt:lpwstr>
  </property>
  <property fmtid="{D5CDD505-2E9C-101B-9397-08002B2CF9AE}" pid="33" name="MSIP_Label_66cffd26-8a8e-4271-ae8c-0448cc98c6fa_ContentBits">
    <vt:lpwstr>0</vt:lpwstr>
  </property>
  <property fmtid="{D5CDD505-2E9C-101B-9397-08002B2CF9AE}" pid="34" name="MSIP_Label_d65a070e-ad16-4345-879f-c1de6464f1fb_ContentBits">
    <vt:lpwstr>2</vt:lpwstr>
  </property>
  <property fmtid="{D5CDD505-2E9C-101B-9397-08002B2CF9AE}" pid="35" name="MSIP_Label_d65a070e-ad16-4345-879f-c1de6464f1fb_Enabled">
    <vt:lpwstr>true</vt:lpwstr>
  </property>
  <property fmtid="{D5CDD505-2E9C-101B-9397-08002B2CF9AE}" pid="36" name="MSIP_Label_66cffd26-8a8e-4271-ae8c-0448cc98c6fa_ActionId">
    <vt:lpwstr>c8c32beb-5a4d-4e3d-9340-61d13e99cebb</vt:lpwstr>
  </property>
  <property fmtid="{D5CDD505-2E9C-101B-9397-08002B2CF9AE}" pid="37" name="MSIP_Label_d65a070e-ad16-4345-879f-c1de6464f1fb_SetDate">
    <vt:lpwstr>2023-03-16T12:31:28Z</vt:lpwstr>
  </property>
  <property fmtid="{D5CDD505-2E9C-101B-9397-08002B2CF9AE}" pid="38" name="MSIP_Label_66cffd26-8a8e-4271-ae8c-0448cc98c6fa_Enabled">
    <vt:lpwstr>true</vt:lpwstr>
  </property>
</Properties>
</file>